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4770" tabRatio="721" activeTab="0"/>
  </bookViews>
  <sheets>
    <sheet name="Instructions" sheetId="1" r:id="rId1"/>
    <sheet name="Page1 - Expense Report" sheetId="2" r:id="rId2"/>
    <sheet name="Page2 - Travel Expenses" sheetId="3" r:id="rId3"/>
    <sheet name="Page 3- Vehicle Mileage" sheetId="4" r:id="rId4"/>
    <sheet name="Page4 - Out Stat PerDiem Ovrngt" sheetId="5" r:id="rId5"/>
    <sheet name="Page5 - Out StatePrDiem SinglDy" sheetId="6" r:id="rId6"/>
    <sheet name="Page4 - Per Diem Calc Tool" sheetId="7" state="hidden" r:id="rId7"/>
    <sheet name="per diem tables" sheetId="8" state="hidden" r:id="rId8"/>
    <sheet name="Sheet1" sheetId="9" r:id="rId9"/>
  </sheets>
  <externalReferences>
    <externalReference r:id="rId12"/>
    <externalReference r:id="rId13"/>
    <externalReference r:id="rId14"/>
  </externalReferences>
  <definedNames>
    <definedName name="breakfast" localSheetId="4">'Page4 - Out Stat PerDiem Ovrngt'!$Q$19:$Q$60</definedName>
    <definedName name="breakfast" localSheetId="5">'Page5 - Out StatePrDiem SinglDy'!$N$19:$N$60</definedName>
    <definedName name="breakfast">'Page4 - Per Diem Calc Tool'!$R$19:$R$60</definedName>
    <definedName name="dinner" localSheetId="4">'Page4 - Out Stat PerDiem Ovrngt'!$S$19:$S$60</definedName>
    <definedName name="dinner" localSheetId="5">'Page5 - Out StatePrDiem SinglDy'!$P$19:$P$60</definedName>
    <definedName name="dinner">'Page4 - Per Diem Calc Tool'!$T$19:$T$60</definedName>
    <definedName name="foreign_table" localSheetId="0">'[1]per diem tables'!$A$14:$F$279</definedName>
    <definedName name="foreign_table" localSheetId="1">'[1]per diem tables'!$A$14:$F$279</definedName>
    <definedName name="foreign_table" localSheetId="2">'[1]per diem tables'!$A$14:$F$279</definedName>
    <definedName name="foreign_table" localSheetId="4">'per diem tables'!#REF!</definedName>
    <definedName name="foreign_table" localSheetId="5">'per diem tables'!#REF!</definedName>
    <definedName name="foreign_table">'per diem tables'!#REF!</definedName>
    <definedName name="Incidentals" localSheetId="4">'Page4 - Out Stat PerDiem Ovrngt'!$T$19:$T$60</definedName>
    <definedName name="Incidentals" localSheetId="5">'Page5 - Out StatePrDiem SinglDy'!$Q$19:$Q$60</definedName>
    <definedName name="Incidentals">'Page4 - Per Diem Calc Tool'!$U$19:$U$60</definedName>
    <definedName name="lunch" localSheetId="4">'Page4 - Out Stat PerDiem Ovrngt'!$R$19:$R$60</definedName>
    <definedName name="lunch" localSheetId="5">'Page5 - Out StatePrDiem SinglDy'!$O$19:$O$60</definedName>
    <definedName name="lunch">'Page4 - Per Diem Calc Tool'!$S$19:$S$60</definedName>
    <definedName name="Meal_Allowances_" localSheetId="4">'Page5 - Out StatePrDiem SinglDy'!$D$14</definedName>
    <definedName name="Per_Diem_Calculator_Tool__Instructions" localSheetId="4">'Instructions'!#REF!</definedName>
    <definedName name="Per_Diem_Calculator_Tool__Instructions" localSheetId="5">'Instructions'!#REF!</definedName>
    <definedName name="Per_Diem_Calculator_Tool__Instructions">'Instructions'!#REF!</definedName>
    <definedName name="Per_Diem_Calculator_Tool_Instructions">'Instructions'!$A$51</definedName>
    <definedName name="Per_diem_table" localSheetId="0">'[3]per diem table'!$B$2:$F$8</definedName>
    <definedName name="Per_diem_table" localSheetId="1">'[2]per diem table'!$B$2:$F$8</definedName>
    <definedName name="Per_diem_table" localSheetId="2">'[2]per diem table'!$B$2:$F$8</definedName>
    <definedName name="Per_diem_table">'per diem tables'!$B$3:$F$11</definedName>
    <definedName name="_xlnm.Print_Area" localSheetId="0">'Instructions'!$A$1:$M$157</definedName>
    <definedName name="_xlnm.Print_Area" localSheetId="1">'Page1 - Expense Report'!$A$1:$M$41</definedName>
    <definedName name="_xlnm.Print_Area" localSheetId="2">'Page2 - Travel Expenses'!$A$1:$E$57</definedName>
    <definedName name="_xlnm.Print_Area" localSheetId="4">'Page4 - Out Stat PerDiem Ovrngt'!$A$1:$J$62</definedName>
    <definedName name="_xlnm.Print_Area" localSheetId="6">'Page4 - Per Diem Calc Tool'!$A$1:$J$62</definedName>
    <definedName name="_xlnm.Print_Area" localSheetId="5">'Page5 - Out StatePrDiem SinglDy'!$A$1:$P$29</definedName>
    <definedName name="_xlnm.Print_Titles" localSheetId="0">'Instructions'!$1:$1</definedName>
    <definedName name="_xlnm.Print_Titles" localSheetId="4">'Page4 - Out Stat PerDiem Ovrngt'!$4:$9</definedName>
    <definedName name="_xlnm.Print_Titles" localSheetId="6">'Page4 - Per Diem Calc Tool'!$4:$9</definedName>
    <definedName name="_xlnm.Print_Titles" localSheetId="5">'Page5 - Out StatePrDiem SinglDy'!$4:$9</definedName>
    <definedName name="StateofGeorgiaMealAllowance">'Page5 - Out StatePrDiem SinglDy'!$D$14</definedName>
    <definedName name="StateofGeorgiaMealAllowances" localSheetId="5">'Page5 - Out StatePrDiem SinglDy'!$D$14</definedName>
    <definedName name="TE_Instructions">'[2]per diem table'!$B$2:$F$8</definedName>
    <definedName name="tripday" localSheetId="4">'Page4 - Out Stat PerDiem Ovrngt'!$L$19:$L$60</definedName>
    <definedName name="tripday" localSheetId="5">'Page5 - Out StatePrDiem SinglDy'!$I$19:$I$60</definedName>
    <definedName name="tripday">'Page4 - Per Diem Calc Tool'!$M$19:$M$60</definedName>
  </definedNames>
  <calcPr fullCalcOnLoad="1"/>
</workbook>
</file>

<file path=xl/sharedStrings.xml><?xml version="1.0" encoding="utf-8"?>
<sst xmlns="http://schemas.openxmlformats.org/spreadsheetml/2006/main" count="452" uniqueCount="300">
  <si>
    <t>Date</t>
  </si>
  <si>
    <t>Departure:</t>
  </si>
  <si>
    <t>Time</t>
  </si>
  <si>
    <t>Destination:</t>
  </si>
  <si>
    <t>Return:</t>
  </si>
  <si>
    <t>Lunch</t>
  </si>
  <si>
    <t>Dinner</t>
  </si>
  <si>
    <t>Total</t>
  </si>
  <si>
    <t xml:space="preserve"> </t>
  </si>
  <si>
    <t xml:space="preserve"> Breakfast</t>
  </si>
  <si>
    <t>M&amp;IE Total</t>
  </si>
  <si>
    <t>Incidentals</t>
  </si>
  <si>
    <t>Trip Day</t>
  </si>
  <si>
    <t>Trip End Day</t>
  </si>
  <si>
    <t>Travel Days</t>
  </si>
  <si>
    <t>Last Day</t>
  </si>
  <si>
    <t>Diner</t>
  </si>
  <si>
    <t>Breakfast</t>
  </si>
  <si>
    <t>Exclude</t>
  </si>
  <si>
    <t>Lookup</t>
  </si>
  <si>
    <t>Domestic</t>
  </si>
  <si>
    <t>Departure Date &amp; Time</t>
  </si>
  <si>
    <t>Return Date &amp; Time</t>
  </si>
  <si>
    <t>Per Diem Rate:</t>
  </si>
  <si>
    <t>Business Purpose</t>
  </si>
  <si>
    <t>Business Purpose:</t>
  </si>
  <si>
    <t>Traveler Name</t>
  </si>
  <si>
    <t>Traveler Name:</t>
  </si>
  <si>
    <t>Destination</t>
  </si>
  <si>
    <t>Enter the name of the employee: last name, first name, middle initial</t>
  </si>
  <si>
    <t>Enter the destination City and State</t>
  </si>
  <si>
    <t>Enter date and time of the traveler's return</t>
  </si>
  <si>
    <t>Note:  Be sure to enter the departure and return dates before selecting the per diem rate from the drop down so that the per diem rates will automatically populate for each travel day.</t>
  </si>
  <si>
    <t>Per Diem Calculator Tool  Instructions</t>
  </si>
  <si>
    <t>(f)</t>
  </si>
  <si>
    <t>Amount</t>
  </si>
  <si>
    <t>Description</t>
  </si>
  <si>
    <t>(e)</t>
  </si>
  <si>
    <t>Total Other Expenses</t>
  </si>
  <si>
    <t>Expenses Claimed</t>
  </si>
  <si>
    <t>(d)</t>
  </si>
  <si>
    <t>(c )</t>
  </si>
  <si>
    <t>(b)</t>
  </si>
  <si>
    <t>(a)</t>
  </si>
  <si>
    <t>Lodging</t>
  </si>
  <si>
    <t>Record of Travel Expenses</t>
  </si>
  <si>
    <t>Return Date:</t>
  </si>
  <si>
    <t>Departure Date:</t>
  </si>
  <si>
    <t>The following section must be completed in detail to ensure IRS compliance:</t>
  </si>
  <si>
    <t>Itemized Travel Expenses</t>
  </si>
  <si>
    <t>Title</t>
  </si>
  <si>
    <t>Expense Approver Signature</t>
  </si>
  <si>
    <t>Expense Submitter Signature</t>
  </si>
  <si>
    <t>Expense Submitter (printed)</t>
  </si>
  <si>
    <t>Section 3: Certification and Attestation</t>
  </si>
  <si>
    <t>Due TO/FROM Expense Submitter:</t>
  </si>
  <si>
    <t>Less</t>
  </si>
  <si>
    <t>Total Expenses:</t>
  </si>
  <si>
    <t xml:space="preserve">Lodging    </t>
  </si>
  <si>
    <t xml:space="preserve">Program </t>
  </si>
  <si>
    <t xml:space="preserve">DeptID    </t>
  </si>
  <si>
    <t>Category</t>
  </si>
  <si>
    <t>City, State, Zip:</t>
  </si>
  <si>
    <t>Home Address:</t>
  </si>
  <si>
    <t>Return Date</t>
  </si>
  <si>
    <t>Departure Date</t>
  </si>
  <si>
    <t>Purpose of Trip/Event</t>
  </si>
  <si>
    <t>Due TO/FROM the Expense Submitter</t>
  </si>
  <si>
    <t>Total Expenses</t>
  </si>
  <si>
    <t>Class</t>
  </si>
  <si>
    <t>Program</t>
  </si>
  <si>
    <t>DeptID</t>
  </si>
  <si>
    <t>Fund</t>
  </si>
  <si>
    <t>Account</t>
  </si>
  <si>
    <t>ChartField Values</t>
  </si>
  <si>
    <t>Section 2: Record of Expenses</t>
  </si>
  <si>
    <t>City, State, Zip</t>
  </si>
  <si>
    <t>Home Address</t>
  </si>
  <si>
    <r>
      <rPr>
        <b/>
        <sz val="9"/>
        <rFont val="Arial"/>
        <family val="2"/>
      </rPr>
      <t xml:space="preserve">1.  </t>
    </r>
    <r>
      <rPr>
        <sz val="9"/>
        <rFont val="Arial"/>
        <family val="2"/>
      </rPr>
      <t>After marking any meals provided, the total amount to be reimbursed to the traveler will display in this field.  The M&amp;IE Total amount will automatically display in the M&amp;IE Per diem category amount on Page 1 of the report.</t>
    </r>
  </si>
  <si>
    <r>
      <t xml:space="preserve">M&amp;IE Per diem 
</t>
    </r>
    <r>
      <rPr>
        <sz val="8"/>
        <rFont val="Arial"/>
        <family val="2"/>
      </rPr>
      <t>(attach completed Per Diem Calc. Tool to report)</t>
    </r>
  </si>
  <si>
    <t>Agency:</t>
  </si>
  <si>
    <t>Traveler's Name:</t>
  </si>
  <si>
    <t>Office Phone:</t>
  </si>
  <si>
    <t>Travel to Date:</t>
  </si>
  <si>
    <t>Travel from Date:</t>
  </si>
  <si>
    <t>Vendor #:</t>
  </si>
  <si>
    <t>Employee ID #:</t>
  </si>
  <si>
    <t>Employee Travel Expense Statement</t>
  </si>
  <si>
    <t>Section 1: Expense Submitter and Personal Information</t>
  </si>
  <si>
    <t>Approval Authority (printed)</t>
  </si>
  <si>
    <t>Email Address:</t>
  </si>
  <si>
    <t>Project</t>
  </si>
  <si>
    <t>Fund Source</t>
  </si>
  <si>
    <r>
      <t xml:space="preserve">Account                     </t>
    </r>
    <r>
      <rPr>
        <b/>
        <sz val="9"/>
        <rFont val="Arial"/>
        <family val="2"/>
      </rPr>
      <t xml:space="preserve">  </t>
    </r>
  </si>
  <si>
    <t xml:space="preserve">All reimbursable expenses must be listed and appropriate original receipts attached. </t>
  </si>
  <si>
    <t>Miscellaneous</t>
  </si>
  <si>
    <t>Commercial Transportation</t>
  </si>
  <si>
    <t>Rental Car</t>
  </si>
  <si>
    <t>Rental Car (Fuel)</t>
  </si>
  <si>
    <t>Registration Fees</t>
  </si>
  <si>
    <t>Voice/Data Communication Svcs</t>
  </si>
  <si>
    <t>Travel between State Orgs</t>
  </si>
  <si>
    <t>Miscellaneous Expenses</t>
  </si>
  <si>
    <t>Explain any expenses that are unusual or exceed established limits:</t>
  </si>
  <si>
    <t>(c)</t>
  </si>
  <si>
    <t>Rental Car Fuel</t>
  </si>
  <si>
    <t>Purpose of Trip:</t>
  </si>
  <si>
    <t>Registration Fee (if paid by employee)</t>
  </si>
  <si>
    <t>Voice/Data Communications (Telephone Calls, Internet Charges)</t>
  </si>
  <si>
    <t>(g)</t>
  </si>
  <si>
    <t>Total (g)</t>
  </si>
  <si>
    <t>Personal Vehicle Mileage</t>
  </si>
  <si>
    <t>I certify that use of a personal vehicle was more advantageous than a state or commercial rental</t>
  </si>
  <si>
    <t>Origin</t>
  </si>
  <si>
    <t>Points Visited</t>
  </si>
  <si>
    <t>Business</t>
  </si>
  <si>
    <t>Miles</t>
  </si>
  <si>
    <t>Personal Miles</t>
  </si>
  <si>
    <t>State Use Miles</t>
  </si>
  <si>
    <t>Commute Miles</t>
  </si>
  <si>
    <t>Indicate use of motor pool vehicle or shared transportation:</t>
  </si>
  <si>
    <t>Person(s) traveled with: _________________________________</t>
  </si>
  <si>
    <t>Total State Use Miles</t>
  </si>
  <si>
    <r>
      <t xml:space="preserve">2.  </t>
    </r>
    <r>
      <rPr>
        <sz val="9"/>
        <rFont val="Arial"/>
        <family val="2"/>
      </rPr>
      <t xml:space="preserve">Attach the completed Per Diem Calculator Tool sheet to the </t>
    </r>
    <r>
      <rPr>
        <b/>
        <sz val="9"/>
        <rFont val="Arial"/>
        <family val="2"/>
      </rPr>
      <t xml:space="preserve">Travel and Expense Statement </t>
    </r>
    <r>
      <rPr>
        <sz val="9"/>
        <rFont val="Arial"/>
        <family val="2"/>
      </rPr>
      <t>as a supporting document to show how the M&amp;IE amount was obtained.</t>
    </r>
  </si>
  <si>
    <t xml:space="preserve">Note:  The individual/s below who approve the Travel and Expense Statement are certifying the following: 
           *      Appropriateness of the expenditure and reasonableness of the amount            
           *      Availability of funds            
           *      Compliance with Statewide Travel Regulations          
           *      Completeness of documentation and accuracy           </t>
  </si>
  <si>
    <t>Enter the ChartField value</t>
  </si>
  <si>
    <t>Default</t>
  </si>
  <si>
    <t>Agency</t>
  </si>
  <si>
    <t>Enter the expense submitter's agency name</t>
  </si>
  <si>
    <t xml:space="preserve">Enter the traveler's name </t>
  </si>
  <si>
    <t>Employee ID#</t>
  </si>
  <si>
    <t>Enter expense submitter's employee ID #</t>
  </si>
  <si>
    <t>Enter expense submitter's phone number</t>
  </si>
  <si>
    <t>Enter expense submitter's email address</t>
  </si>
  <si>
    <t>Travel To Date:</t>
  </si>
  <si>
    <t>Travel From Date:</t>
  </si>
  <si>
    <t>Enter first date of the trip</t>
  </si>
  <si>
    <t>Enter last date of trip</t>
  </si>
  <si>
    <t>Vendor #</t>
  </si>
  <si>
    <t>Enter expense submitter's PeopleSoft Vendor ID #</t>
  </si>
  <si>
    <t xml:space="preserve">Fund </t>
  </si>
  <si>
    <t xml:space="preserve">Travel Advance </t>
  </si>
  <si>
    <t>Registration Fee</t>
  </si>
  <si>
    <t>Voice/Data Communications</t>
  </si>
  <si>
    <t>Enter any registration fees that were paid directly by the employee</t>
  </si>
  <si>
    <t>Enter any telephone or internet charges that occurred while in travel status</t>
  </si>
  <si>
    <t>Total (f)</t>
  </si>
  <si>
    <t>Page 3 - Personal Vehicle Mileage</t>
  </si>
  <si>
    <t>Enter date of the traveler's departure</t>
  </si>
  <si>
    <t>Enter date of the traveler's return</t>
  </si>
  <si>
    <t>State vs. Rental</t>
  </si>
  <si>
    <t>Type of Vehicle</t>
  </si>
  <si>
    <t>Select which mode of transportation was used by traveler</t>
  </si>
  <si>
    <t>Business Miles</t>
  </si>
  <si>
    <t>Mileage Rate</t>
  </si>
  <si>
    <t>Motor Pool</t>
  </si>
  <si>
    <t>Shared Transportation</t>
  </si>
  <si>
    <t>Enter location where the trip began</t>
  </si>
  <si>
    <t>Enter any locations that were visited during the trip</t>
  </si>
  <si>
    <t>Enter final destination of business trip</t>
  </si>
  <si>
    <t>Enter total business miles for the travel</t>
  </si>
  <si>
    <t>Enter any personal miles that occurred during the travel</t>
  </si>
  <si>
    <t>Verify that correct mileage rate populated.   Total State use miles will automatically populate in Page 1 of the expense report.</t>
  </si>
  <si>
    <t>Enter names of individuals that rode with the traveler</t>
  </si>
  <si>
    <t>Select type of personal vehicle:</t>
  </si>
  <si>
    <t>Travel Advance #</t>
  </si>
  <si>
    <t xml:space="preserve">        Motor Pool Vehicle was used for travel</t>
  </si>
  <si>
    <t>Expense Submitter</t>
  </si>
  <si>
    <t>Section 1: Expense Submitter &amp; Preparer Information</t>
  </si>
  <si>
    <t>Page 2  - Itemized Travel Expenses</t>
  </si>
  <si>
    <t>YES</t>
  </si>
  <si>
    <t>NO</t>
  </si>
  <si>
    <t>Enter each day of lodging expense in the fields provided. (The daily rate and applicable taxes should be added together)   The original itemized hotel bill, regardless of the amount, must be attached.</t>
  </si>
  <si>
    <t>Enter the expense submitter's street address</t>
  </si>
  <si>
    <t>Enter the expense submitter's home city, state, and zip</t>
  </si>
  <si>
    <t>Expense categories are displayed in this column</t>
  </si>
  <si>
    <r>
      <t xml:space="preserve">The sum of the expenses in the </t>
    </r>
    <r>
      <rPr>
        <b/>
        <sz val="9"/>
        <rFont val="Arial"/>
        <family val="2"/>
      </rPr>
      <t>Amount</t>
    </r>
    <r>
      <rPr>
        <sz val="9"/>
        <rFont val="Arial"/>
        <family val="2"/>
      </rPr>
      <t xml:space="preserve"> column will total here</t>
    </r>
  </si>
  <si>
    <t>If the expense submitter obtained a travel advance prior to the trip, enter the amount of the advance</t>
  </si>
  <si>
    <t>If the expenses were greater than the total of the advances, the net amount owed TO the expense submitter will total here. If the advances were greater than the expense amount, the net amount due FROM the expense submitter will total here. If the expense submitter owes the State money, please attach a personal check to the expense report</t>
  </si>
  <si>
    <t>Clearly state the business purpose of the trip, include the conference name if applicable</t>
  </si>
  <si>
    <t>Enter the name of the traveler</t>
  </si>
  <si>
    <t>Enter the name of the expense approver. The signature is also required. The expense approver should be in a higher level position of authority and able to determine that travel is reasonable and appropriate</t>
  </si>
  <si>
    <t>Clearly state the business purpose of the trip or event; include the conference name if applicable</t>
  </si>
  <si>
    <t>Enter the city and state (Country) in which the business trip or event occurred</t>
  </si>
  <si>
    <t>Enter the date of departure</t>
  </si>
  <si>
    <t>Enter the date of return</t>
  </si>
  <si>
    <t>State use miles will automatically calculate (deducting any commute miles and personal miles)</t>
  </si>
  <si>
    <t>Mark the box if motor pool vehicle was used</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</si>
  <si>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</si>
  <si>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Commercial Transportation (Including Parking, Taxi, Tolls)</t>
  </si>
  <si>
    <t xml:space="preserve">Use this space to include expenses that do not apply to any of the above categories. List the date and provide a description of the expense.  Attach an additional sheet if necessary. </t>
  </si>
  <si>
    <t xml:space="preserve">Use the Per diem Calculator Tool to determine the total travel meal and incidentals per diem owed to the employee for business travel. </t>
  </si>
  <si>
    <t>Approval Authority</t>
  </si>
  <si>
    <t>Itemize all expenses by date and type. An original receipt is required for any item $25 or greater. Original receipts are also required for all lodging and airline expenses, regardless of amount.</t>
  </si>
  <si>
    <t>Enter amount of any commercial transportation used during a trip (Receipts are required) Other expenses charged to this account include parking, taxes, and tolls</t>
  </si>
  <si>
    <t>Indicate if personal vehicle was more advantageous than state or commercial rental (Select Yes or No)</t>
  </si>
  <si>
    <t>Enter total commute miles for the travel (Miles from home to work location)</t>
  </si>
  <si>
    <r>
      <t xml:space="preserve">Validate that amount for each expense category populated correctly. Use totals of </t>
    </r>
    <r>
      <rPr>
        <b/>
        <sz val="9"/>
        <rFont val="Arial"/>
        <family val="2"/>
      </rPr>
      <t>Travel Expenses</t>
    </r>
    <r>
      <rPr>
        <sz val="9"/>
        <rFont val="Arial"/>
        <family val="2"/>
      </rPr>
      <t xml:space="preserve"> from page 2, </t>
    </r>
    <r>
      <rPr>
        <b/>
        <sz val="9"/>
        <rFont val="Arial"/>
        <family val="2"/>
      </rPr>
      <t xml:space="preserve">Mileage </t>
    </r>
    <r>
      <rPr>
        <sz val="9"/>
        <rFont val="Arial"/>
        <family val="2"/>
      </rPr>
      <t xml:space="preserve">from page 3, and </t>
    </r>
    <r>
      <rPr>
        <b/>
        <sz val="9"/>
        <rFont val="Arial"/>
        <family val="2"/>
      </rPr>
      <t>M&amp;IE per diem</t>
    </r>
    <r>
      <rPr>
        <sz val="9"/>
        <rFont val="Arial"/>
        <family val="2"/>
      </rPr>
      <t xml:space="preserve"> from the per diem Calculation Tool</t>
    </r>
  </si>
  <si>
    <t>http://www.gsa.gov/portal/category/21287</t>
  </si>
  <si>
    <t>Automobile</t>
  </si>
  <si>
    <t>Motorcycle</t>
  </si>
  <si>
    <t>Airplane</t>
  </si>
  <si>
    <t>motorcycle</t>
  </si>
  <si>
    <t>plane</t>
  </si>
  <si>
    <t>Type of Travel</t>
  </si>
  <si>
    <t>In State</t>
  </si>
  <si>
    <t>Out of State</t>
  </si>
  <si>
    <t>In StateM&amp;IE Per diem 
(attach completed Per Diem Calc. Tool to report)</t>
  </si>
  <si>
    <t>In StateCommercial Transportation</t>
  </si>
  <si>
    <t xml:space="preserve">In StateLodging    </t>
  </si>
  <si>
    <t>In StateMiscellaneous</t>
  </si>
  <si>
    <t>In StateRental Car</t>
  </si>
  <si>
    <t>In StateRental Car (Fuel)</t>
  </si>
  <si>
    <t>In StateRegistration Fees</t>
  </si>
  <si>
    <t>In StateVoice/Data Communication Svcs</t>
  </si>
  <si>
    <t>In StateTravel between State Orgs</t>
  </si>
  <si>
    <t>Out of StateM&amp;IE Per diem 
(attach completed Per Diem Calc. Tool to report)</t>
  </si>
  <si>
    <t>Out of StateCommercial Transportation</t>
  </si>
  <si>
    <t xml:space="preserve">Out of StateLodging    </t>
  </si>
  <si>
    <t>Out of StateMiscellaneous</t>
  </si>
  <si>
    <t>Out of StateRental Car</t>
  </si>
  <si>
    <t>Out of StateRental Car (Fuel)</t>
  </si>
  <si>
    <t>Out of StateRegistration Fees</t>
  </si>
  <si>
    <t>Out of StateVoice/Data Communication Svcs</t>
  </si>
  <si>
    <t>Out of StateTravel between State Orgs</t>
  </si>
  <si>
    <t>InternationalM&amp;IE Per diem 
(attach completed Per Diem Calc. Tool to report)</t>
  </si>
  <si>
    <t>InternationalCommercial Transportation</t>
  </si>
  <si>
    <t xml:space="preserve">InternationalLodging    </t>
  </si>
  <si>
    <t>InternationalMiscellaneous</t>
  </si>
  <si>
    <t>InternationalRental Car</t>
  </si>
  <si>
    <t>InternationalRental Car (Fuel)</t>
  </si>
  <si>
    <t>InternationalRegistration Fees</t>
  </si>
  <si>
    <t>InternationalVoice/Data Communication Svcs</t>
  </si>
  <si>
    <t>InternationalTravel between State Orgs</t>
  </si>
  <si>
    <t>in low</t>
  </si>
  <si>
    <t>in high</t>
  </si>
  <si>
    <t>Type of Travel:</t>
  </si>
  <si>
    <t>Default, will populate automatically which "Trip Type" is selected</t>
  </si>
  <si>
    <r>
      <t xml:space="preserve">1.  Depending on the </t>
    </r>
    <r>
      <rPr>
        <b/>
        <sz val="9"/>
        <rFont val="Arial"/>
        <family val="2"/>
      </rPr>
      <t>"Trip Type"</t>
    </r>
    <r>
      <rPr>
        <sz val="9"/>
        <rFont val="Arial"/>
        <family val="2"/>
      </rPr>
      <t xml:space="preserve"> selected on page 1, the applicable per diem allowances will be displayed</t>
    </r>
  </si>
  <si>
    <r>
      <rPr>
        <b/>
        <sz val="9"/>
        <rFont val="Arial"/>
        <family val="2"/>
      </rPr>
      <t xml:space="preserve">3.  </t>
    </r>
    <r>
      <rPr>
        <sz val="9"/>
        <rFont val="Arial"/>
        <family val="2"/>
      </rPr>
      <t>If the trip was out of state, use the GSA web site to determine the per diem rate for the travel city:</t>
    </r>
  </si>
  <si>
    <r>
      <rPr>
        <b/>
        <sz val="9"/>
        <rFont val="Arial"/>
        <family val="2"/>
      </rPr>
      <t xml:space="preserve">4. </t>
    </r>
    <r>
      <rPr>
        <sz val="9"/>
        <rFont val="Arial"/>
        <family val="2"/>
      </rPr>
      <t xml:space="preserve"> Use the drop down to select the per diem meals and incidentals rate as listed on the GSA web site, based on the travel dates.  Some cities have seasonal rates.</t>
    </r>
  </si>
  <si>
    <t xml:space="preserve">Per Diem Calculator Tool </t>
  </si>
  <si>
    <r>
      <rPr>
        <b/>
        <sz val="9"/>
        <rFont val="Arial"/>
        <family val="2"/>
      </rPr>
      <t xml:space="preserve">5.  </t>
    </r>
    <r>
      <rPr>
        <sz val="9"/>
        <rFont val="Arial"/>
        <family val="2"/>
      </rPr>
      <t xml:space="preserve">If the traveler had any meals provided during the trip (e.g., continental breakfasts; conference meals; hosted or business meals), mark the checkbox next to the meal(s) to reduce the per diem reimbursement.  The reduction will calculate automatically based upon the GSA meal </t>
    </r>
    <r>
      <rPr>
        <u val="single"/>
        <sz val="9"/>
        <rFont val="Arial"/>
        <family val="2"/>
      </rPr>
      <t>excluding</t>
    </r>
    <r>
      <rPr>
        <sz val="9"/>
        <rFont val="Arial"/>
        <family val="2"/>
      </rPr>
      <t xml:space="preserve"> incidentals breakdown.  </t>
    </r>
  </si>
  <si>
    <t>Nonemployee Travel</t>
  </si>
  <si>
    <t>Per Diem
Rate</t>
  </si>
  <si>
    <t>Enter each day and daily rate a rental car was used at the employee's expense</t>
  </si>
  <si>
    <t>Enter date and amount purchased for rental car fuel by the employee</t>
  </si>
  <si>
    <r>
      <t xml:space="preserve">Mileage
</t>
    </r>
    <r>
      <rPr>
        <sz val="8"/>
        <rFont val="Arial"/>
        <family val="2"/>
      </rPr>
      <t>(attach completed Cost Comparison form to expense statement)</t>
    </r>
  </si>
  <si>
    <t>In StateMileage
(attach completed Cost Comparison form to expense statement)</t>
  </si>
  <si>
    <t>Out of StateMileage
(attach completed Cost Comparison form to expense statement)</t>
  </si>
  <si>
    <t>InternationalMileage
(attach completed Cost Comparison form to expense statement)</t>
  </si>
  <si>
    <t>Questions?  Contact the State Accounting Office at 1-888-896-7771 , option 9, or sao_travel@sao.ga.gov</t>
  </si>
  <si>
    <t xml:space="preserve">Departure Date: </t>
  </si>
  <si>
    <t xml:space="preserve">Return Date: </t>
  </si>
  <si>
    <t>Enter the ChartField values for the line item expense (If known by employee)</t>
  </si>
  <si>
    <t>Ex. 07/1/12 8:00 AM</t>
  </si>
  <si>
    <t xml:space="preserve">2.  If trip is "In State", select from low cost or high cost county per diem's which are displayed.  See State of Georgia Travel Allowances </t>
  </si>
  <si>
    <r>
      <t xml:space="preserve">Enter date and time of the traveler's departure </t>
    </r>
    <r>
      <rPr>
        <b/>
        <i/>
        <sz val="9"/>
        <rFont val="Arial"/>
        <family val="2"/>
      </rPr>
      <t>ex. (01/1/2011)  (7:00 AM)</t>
    </r>
  </si>
  <si>
    <t>Travel Between State Orgs</t>
  </si>
  <si>
    <t>Total (h)</t>
  </si>
  <si>
    <t>(h)</t>
  </si>
  <si>
    <r>
      <t xml:space="preserve">The totals for each column (a-i)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</si>
  <si>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Nonemployee Reimbursement</t>
  </si>
  <si>
    <t>Total (i)</t>
  </si>
  <si>
    <t>(i)</t>
  </si>
  <si>
    <t xml:space="preserve">This form may be used by any agency that is not using the Teamworks Travel and Expense Management System.  Use the Per Diem Calculator Tool (included with this form) to determine the total meal allowance due to the traveler (if applicable).
</t>
  </si>
  <si>
    <t>InternationalTravel Agency Fees</t>
  </si>
  <si>
    <r>
      <t xml:space="preserve">Click the link below to determine the travel meals per diem rate for out of state travel.  Then select the rate from the Per Diem Rate drop down box above.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</si>
  <si>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In the section below, traveler will have to select the "Per Diem Rate" in Column "B".    Use the checkbox(s) to exclude provided meal(s) from the meal expenses total.  For example, if a conference meal or hosted meal is claimed by the traveler, the appropriate checkbox should be marked to reduce the per diem reimbursement (the reductions are automatically calculated by the tool). 
Note: The per diem rate for the first day and last day of travel is 75% of the total daily per diem rate for the travel city.  Meals should be checked as provided only if they were provided during actual travel (between the time the travel began and the time the travel concluded).</t>
  </si>
  <si>
    <t xml:space="preserve">Itemized Per Diem Meals </t>
  </si>
  <si>
    <t>Per Diem Total</t>
  </si>
  <si>
    <t>Daily Per Diem
Rate</t>
  </si>
  <si>
    <t>75% of Daily Rate</t>
  </si>
  <si>
    <t>Brkfast Amt. Deducted
Rate</t>
  </si>
  <si>
    <t>Lunch Amt Deducted
Rate</t>
  </si>
  <si>
    <t>Dinner Amt Deducted
Rate</t>
  </si>
  <si>
    <t>Enter Per Diem Brkfast
Rate</t>
  </si>
  <si>
    <t>Enter Per Diem Lunch
Rate</t>
  </si>
  <si>
    <t>Enter Per Diem Dinner 
Rate</t>
  </si>
  <si>
    <t>State of Georgia Meal Allowance</t>
  </si>
  <si>
    <t>GSA Out of State Allowance</t>
  </si>
  <si>
    <r>
      <t xml:space="preserve">This section summarizes the </t>
    </r>
    <r>
      <rPr>
        <b/>
        <sz val="9"/>
        <rFont val="Arial"/>
        <family val="2"/>
      </rPr>
      <t>Travel Expenses</t>
    </r>
    <r>
      <rPr>
        <sz val="9"/>
        <rFont val="Arial"/>
        <family val="2"/>
      </rPr>
      <t xml:space="preserve"> from page 2, the </t>
    </r>
    <r>
      <rPr>
        <b/>
        <sz val="9"/>
        <rFont val="Arial"/>
        <family val="2"/>
      </rPr>
      <t>Mileage Expenses</t>
    </r>
    <r>
      <rPr>
        <sz val="9"/>
        <rFont val="Arial"/>
        <family val="2"/>
      </rPr>
      <t xml:space="preserve"> from page 3, and the</t>
    </r>
    <r>
      <rPr>
        <b/>
        <sz val="9"/>
        <rFont val="Arial"/>
        <family val="2"/>
      </rPr>
      <t xml:space="preserve"> Meal Per Diem</t>
    </r>
    <r>
      <rPr>
        <sz val="9"/>
        <rFont val="Arial"/>
        <family val="2"/>
      </rPr>
      <t xml:space="preserve"> amount calculated with the </t>
    </r>
    <r>
      <rPr>
        <b/>
        <sz val="9"/>
        <rFont val="Arial"/>
        <family val="2"/>
      </rPr>
      <t xml:space="preserve">Per diem Calculator Tool </t>
    </r>
    <r>
      <rPr>
        <sz val="9"/>
        <rFont val="Arial"/>
        <family val="2"/>
      </rPr>
      <t>on page 4.</t>
    </r>
  </si>
  <si>
    <t>Meal Per diem</t>
  </si>
  <si>
    <t>Ex. 07/1/13 8:00 AM</t>
  </si>
  <si>
    <t>Use the per diem Calculator Tool to calculate per diem travel meals expenses (Attach when required by agency)</t>
  </si>
  <si>
    <t>(See per diem Calculator Tool Instructions for Overnight Travel and Single Day Travel</t>
  </si>
  <si>
    <t>Travel Agency Fees</t>
  </si>
  <si>
    <t>In StateTravel Agency Fees</t>
  </si>
  <si>
    <t>Out of StateTravel Agency Fees</t>
  </si>
  <si>
    <t>Modified by SAO 7/1/13</t>
  </si>
  <si>
    <r>
      <t xml:space="preserve">Click the link(s) below to determine the travel meals per diem rate for "In-State" or "Out of State" travel.  Then select the rate from the Daily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Incidentals are no longer included for "out of state" travel.  Please see link below to determine out of state rates:</t>
    </r>
  </si>
  <si>
    <r>
      <t xml:space="preserve">Click the link below to determine the travel meals per diem rate for out of state travel.  Then select the rate from the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</si>
  <si>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Travel Agency Fees/Miscellaneous Expenses:</t>
  </si>
  <si>
    <t>Per Diem Calculator- Out of State Overnight Travel</t>
  </si>
  <si>
    <t>Per Diem Calculator-Out of State Single Day Travel</t>
  </si>
  <si>
    <r>
      <t>Select dropdown box for: Out of State</t>
    </r>
    <r>
      <rPr>
        <b/>
        <i/>
        <sz val="9"/>
        <rFont val="Arial"/>
        <family val="2"/>
      </rPr>
      <t xml:space="preserve"> (In State and Out of State Travel cannot be combined on the same report)</t>
    </r>
  </si>
  <si>
    <r>
      <t xml:space="preserve">In the section below, the traveler will have to select the "Daily Per Diem Rate" in Column "B".    The form will automatically calculate the "Daily Rate" in column C based on the Statewide Travel Policy.  
</t>
    </r>
    <r>
      <rPr>
        <b/>
        <i/>
        <sz val="10"/>
        <rFont val="Arial"/>
        <family val="2"/>
      </rPr>
      <t>Note: The per diem rate for the single day is 100%.</t>
    </r>
    <r>
      <rPr>
        <b/>
        <sz val="10"/>
        <rFont val="Arial"/>
        <family val="2"/>
      </rPr>
      <t xml:space="preserve"> </t>
    </r>
    <r>
      <rPr>
        <sz val="10"/>
        <rFont val="Arial"/>
        <family val="2"/>
      </rPr>
      <t xml:space="preserve">                                                                                                                                                                      
                                                                                                                                                        For meals that are provided, the traveler will have to enter the daily meal rate in columns E, G, and I respectively. </t>
    </r>
    <r>
      <rPr>
        <b/>
        <sz val="10"/>
        <rFont val="Arial"/>
        <family val="2"/>
      </rPr>
      <t xml:space="preserve">                                </t>
    </r>
  </si>
  <si>
    <r>
      <t xml:space="preserve">In the section below, the traveler will have to select the "Daily Per Diem Rate" in Column "B".    The form will automatically calculate the "Daily Rate" in column C based on the Statewide Travel Policy.  
</t>
    </r>
    <r>
      <rPr>
        <i/>
        <sz val="10"/>
        <rFont val="Arial"/>
        <family val="2"/>
      </rPr>
      <t xml:space="preserve">Note: The per diem rate for the first day and last day of travel is 75% of the total daily per diem rate for the travel city.        </t>
    </r>
    <r>
      <rPr>
        <sz val="10"/>
        <rFont val="Arial"/>
        <family val="2"/>
      </rPr>
      <t xml:space="preserve">                                                                                                                                                                           
                                                                                                                                                        For meals that are provided, the traveler will have to enter the daily meal rate in columns E, G, and I respectively. </t>
    </r>
    <r>
      <rPr>
        <b/>
        <sz val="10"/>
        <rFont val="Arial"/>
        <family val="2"/>
      </rPr>
      <t xml:space="preserve"> For example, if a conference meal or hosted meal is claimed by the traveler, the amount will be reduced by 75% of the meal allowance on first and last day.</t>
    </r>
  </si>
  <si>
    <t xml:space="preserve">Out of State Travel Expense Statement - Instructions
</t>
  </si>
  <si>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</sst>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lt;=9999999]###\-####;\(###\)\ ###\-####"/>
    <numFmt numFmtId="168" formatCode="000\-00\-0000"/>
    <numFmt numFmtId="169" formatCode="m/d/yy;@"/>
    <numFmt numFmtId="170" formatCode="00000000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409]h:mm:ss\ AM/PM"/>
    <numFmt numFmtId="178" formatCode="[$-409]h:mm\ AM/PM;@"/>
  </numFmts>
  <fonts count="85">
    <font>
      <sz val="10"/>
      <name val="Arial"/>
      <family val="0"/>
    </font>
    <font>
      <sz val="11"/>
      <color indexed="8"/>
      <name val="Calibri"/>
      <family val="2"/>
    </font>
    <font>
      <sz val="9"/>
      <name val="Arial"/>
      <family val="2"/>
    </font>
    <font>
      <b/>
      <sz val="10"/>
      <name val="Arial"/>
      <family val="2"/>
    </font>
    <font>
      <b/>
      <sz val="9"/>
      <name val="Arial"/>
      <family val="2"/>
    </font>
    <font>
      <b/>
      <sz val="11"/>
      <name val="Arial"/>
      <family val="2"/>
    </font>
    <font>
      <b/>
      <sz val="14"/>
      <name val="Arial"/>
      <family val="2"/>
    </font>
    <font>
      <b/>
      <i/>
      <sz val="11"/>
      <name val="Arial"/>
      <family val="2"/>
    </font>
    <font>
      <b/>
      <u val="single"/>
      <sz val="10"/>
      <name val="Arial"/>
      <family val="2"/>
    </font>
    <font>
      <sz val="8"/>
      <name val="Arial"/>
      <family val="2"/>
    </font>
    <font>
      <sz val="10"/>
      <color indexed="10"/>
      <name val="Arial"/>
      <family val="2"/>
    </font>
    <font>
      <b/>
      <i/>
      <sz val="9"/>
      <name val="Arial"/>
      <family val="2"/>
    </font>
    <font>
      <sz val="8"/>
      <name val="Tahoma"/>
      <family val="2"/>
    </font>
    <font>
      <u val="single"/>
      <sz val="9"/>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30"/>
      <name val="Arial"/>
      <family val="2"/>
    </font>
    <font>
      <u val="single"/>
      <sz val="9"/>
      <color indexed="12"/>
      <name val="Arial"/>
      <family val="2"/>
    </font>
    <font>
      <sz val="9"/>
      <color indexed="44"/>
      <name val="Arial"/>
      <family val="2"/>
    </font>
    <font>
      <sz val="9"/>
      <color indexed="8"/>
      <name val="Calibri"/>
      <family val="2"/>
    </font>
    <font>
      <b/>
      <sz val="12"/>
      <color indexed="49"/>
      <name val="Arial"/>
      <family val="2"/>
    </font>
    <font>
      <b/>
      <u val="single"/>
      <sz val="12"/>
      <color indexed="49"/>
      <name val="Arial"/>
      <family val="2"/>
    </font>
    <font>
      <b/>
      <sz val="14"/>
      <color indexed="49"/>
      <name val="Arial"/>
      <family val="2"/>
    </font>
    <font>
      <b/>
      <sz val="20"/>
      <color indexed="8"/>
      <name val="Arial"/>
      <family val="2"/>
    </font>
    <font>
      <b/>
      <sz val="10"/>
      <color indexed="8"/>
      <name val="Arial"/>
      <family val="2"/>
    </font>
    <font>
      <sz val="9"/>
      <color indexed="8"/>
      <name val="Arial"/>
      <family val="2"/>
    </font>
    <font>
      <b/>
      <u val="single"/>
      <sz val="14"/>
      <color indexed="49"/>
      <name val="Arial"/>
      <family val="2"/>
    </font>
    <font>
      <b/>
      <sz val="14"/>
      <color indexed="8"/>
      <name val="Arial"/>
      <family val="2"/>
    </font>
    <font>
      <sz val="9"/>
      <name val="Calibri"/>
      <family val="2"/>
    </font>
    <font>
      <b/>
      <sz val="9"/>
      <color indexed="8"/>
      <name val="Calibri"/>
      <family val="2"/>
    </font>
    <font>
      <b/>
      <sz val="18"/>
      <color indexed="8"/>
      <name val="Arial"/>
      <family val="2"/>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u val="single"/>
      <sz val="9"/>
      <color theme="10"/>
      <name val="Arial"/>
      <family val="2"/>
    </font>
    <font>
      <sz val="9"/>
      <color theme="3" tint="0.7999799847602844"/>
      <name val="Arial"/>
      <family val="2"/>
    </font>
    <font>
      <sz val="9"/>
      <color theme="1"/>
      <name val="Calibri"/>
      <family val="2"/>
    </font>
    <font>
      <b/>
      <sz val="12"/>
      <color theme="4"/>
      <name val="Arial"/>
      <family val="2"/>
    </font>
    <font>
      <b/>
      <u val="single"/>
      <sz val="12"/>
      <color theme="4"/>
      <name val="Arial"/>
      <family val="2"/>
    </font>
    <font>
      <b/>
      <sz val="14"/>
      <color theme="4"/>
      <name val="Arial"/>
      <family val="2"/>
    </font>
    <font>
      <b/>
      <sz val="20"/>
      <color theme="1"/>
      <name val="Arial"/>
      <family val="2"/>
    </font>
    <font>
      <b/>
      <sz val="10"/>
      <color theme="1"/>
      <name val="Arial"/>
      <family val="2"/>
    </font>
    <font>
      <sz val="10"/>
      <color rgb="FFFF0000"/>
      <name val="Arial"/>
      <family val="2"/>
    </font>
    <font>
      <sz val="9"/>
      <color theme="1"/>
      <name val="Arial"/>
      <family val="2"/>
    </font>
    <font>
      <b/>
      <sz val="9"/>
      <color theme="1"/>
      <name val="Calibri"/>
      <family val="2"/>
    </font>
    <font>
      <b/>
      <u val="single"/>
      <sz val="14"/>
      <color theme="4"/>
      <name val="Arial"/>
      <family val="2"/>
    </font>
    <font>
      <b/>
      <sz val="14"/>
      <color theme="1"/>
      <name val="Arial"/>
      <family val="2"/>
    </font>
    <font>
      <b/>
      <sz val="18"/>
      <color theme="1"/>
      <name val="Arial"/>
      <family val="2"/>
    </font>
    <font>
      <b/>
      <sz val="2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D9B2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D7B2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thin"/>
      <top/>
      <bottom/>
    </border>
    <border>
      <left/>
      <right style="thin"/>
      <top style="thin"/>
      <bottom/>
    </border>
    <border>
      <left/>
      <right style="thin"/>
      <top style="thin"/>
      <bottom style="thin"/>
    </border>
    <border>
      <left/>
      <right style="thin"/>
      <top/>
      <bottom style="thin"/>
    </border>
    <border>
      <left/>
      <right>
        <color indexed="63"/>
      </right>
      <top style="thin"/>
      <bottom style="thin"/>
    </border>
    <border>
      <left style="thin"/>
      <right/>
      <top/>
      <bottom/>
    </border>
    <border>
      <left style="medium"/>
      <right style="thin"/>
      <top style="medium"/>
      <bottom style="medium"/>
    </border>
    <border>
      <left style="thin"/>
      <right/>
      <top/>
      <bottom style="thin"/>
    </border>
    <border>
      <left style="double"/>
      <right style="thin"/>
      <top style="double"/>
      <bottom style="double"/>
    </border>
    <border>
      <left style="double"/>
      <right style="double"/>
      <top style="double"/>
      <bottom style="double"/>
    </border>
    <border>
      <left style="double"/>
      <right/>
      <top style="double"/>
      <bottom style="double"/>
    </border>
    <border>
      <left style="thin"/>
      <right/>
      <top style="double"/>
      <bottom style="thin"/>
    </border>
    <border>
      <left style="thin"/>
      <right style="thin"/>
      <top/>
      <bottom/>
    </border>
    <border>
      <left style="thin"/>
      <right>
        <color indexed="63"/>
      </right>
      <top style="thin"/>
      <bottom style="medium"/>
    </border>
    <border>
      <left/>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right>
        <color indexed="63"/>
      </right>
      <top style="thin"/>
      <bottom style="medium"/>
    </border>
    <border>
      <left style="thin"/>
      <right style="thin"/>
      <top style="medium"/>
      <bottom style="thin"/>
    </border>
    <border>
      <left/>
      <right style="thin"/>
      <top style="double"/>
      <bottom style="thin"/>
    </border>
    <border>
      <left/>
      <right/>
      <top style="double"/>
      <bottom style="thin"/>
    </border>
    <border>
      <left/>
      <right/>
      <top style="thin"/>
      <bottom/>
    </border>
    <border>
      <left/>
      <right style="double"/>
      <top style="double"/>
      <bottom style="double"/>
    </border>
    <border>
      <left style="thin"/>
      <right/>
      <top style="double"/>
      <bottom style="double"/>
    </border>
    <border>
      <left/>
      <right/>
      <top style="double"/>
      <bottom style="double"/>
    </border>
    <border>
      <left style="thin"/>
      <right/>
      <top/>
      <bottom style="double"/>
    </border>
    <border>
      <left/>
      <right/>
      <top/>
      <bottom style="double"/>
    </border>
    <border>
      <left/>
      <right style="thin"/>
      <top/>
      <bottom style="double"/>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1" fillId="0" borderId="0" xfId="55" applyAlignment="1" applyProtection="1">
      <alignment/>
      <protection/>
    </xf>
    <xf numFmtId="169" fontId="0" fillId="0" borderId="10" xfId="0" applyNumberFormat="1" applyFont="1" applyBorder="1" applyAlignment="1" applyProtection="1">
      <alignment horizontal="center"/>
      <protection locked="0"/>
    </xf>
    <xf numFmtId="43" fontId="0" fillId="0" borderId="0" xfId="42" applyFont="1" applyAlignment="1">
      <alignment/>
    </xf>
    <xf numFmtId="0" fontId="0" fillId="0" borderId="0" xfId="0" applyFill="1" applyAlignment="1">
      <alignment/>
    </xf>
    <xf numFmtId="0" fontId="0" fillId="0" borderId="0" xfId="0" applyFill="1" applyBorder="1" applyAlignment="1">
      <alignment/>
    </xf>
    <xf numFmtId="0" fontId="0" fillId="0" borderId="0" xfId="59">
      <alignment/>
      <protection/>
    </xf>
    <xf numFmtId="0" fontId="0" fillId="0" borderId="0" xfId="59" applyFont="1">
      <alignment/>
      <protection/>
    </xf>
    <xf numFmtId="0" fontId="0" fillId="0" borderId="0" xfId="59" applyFont="1" applyAlignment="1">
      <alignment vertical="top" wrapText="1"/>
      <protection/>
    </xf>
    <xf numFmtId="0" fontId="0" fillId="0" borderId="0" xfId="59" applyBorder="1">
      <alignment/>
      <protection/>
    </xf>
    <xf numFmtId="0" fontId="4" fillId="0" borderId="0" xfId="59" applyFont="1" applyAlignment="1">
      <alignment vertical="top"/>
      <protection/>
    </xf>
    <xf numFmtId="0" fontId="50" fillId="0" borderId="0" xfId="61" applyAlignment="1">
      <alignment vertical="top" wrapText="1"/>
      <protection/>
    </xf>
    <xf numFmtId="0" fontId="0" fillId="0" borderId="0" xfId="59" applyAlignment="1">
      <alignment/>
      <protection/>
    </xf>
    <xf numFmtId="0" fontId="0" fillId="0" borderId="0" xfId="59" applyFont="1" applyAlignment="1">
      <alignment horizontal="center"/>
      <protection/>
    </xf>
    <xf numFmtId="165" fontId="0" fillId="0" borderId="11" xfId="59" applyNumberFormat="1" applyFont="1" applyFill="1" applyBorder="1" applyAlignment="1">
      <alignment horizontal="center" vertical="center"/>
      <protection/>
    </xf>
    <xf numFmtId="0" fontId="0" fillId="33" borderId="12" xfId="59" applyFont="1" applyFill="1" applyBorder="1" applyAlignment="1">
      <alignment horizontal="center" vertical="center"/>
      <protection/>
    </xf>
    <xf numFmtId="165" fontId="0" fillId="0" borderId="13" xfId="59" applyNumberFormat="1" applyFont="1" applyBorder="1" applyAlignment="1">
      <alignment horizontal="center" vertical="center"/>
      <protection/>
    </xf>
    <xf numFmtId="14" fontId="0" fillId="0" borderId="13" xfId="59" applyNumberFormat="1" applyFont="1" applyBorder="1" applyAlignment="1">
      <alignment horizontal="center" vertical="center"/>
      <protection/>
    </xf>
    <xf numFmtId="165" fontId="3" fillId="0" borderId="11" xfId="59" applyNumberFormat="1" applyFont="1" applyBorder="1" applyAlignment="1">
      <alignment horizontal="center" vertical="center"/>
      <protection/>
    </xf>
    <xf numFmtId="14" fontId="3" fillId="0" borderId="11" xfId="59" applyNumberFormat="1" applyFont="1" applyBorder="1" applyAlignment="1">
      <alignment horizontal="center" vertical="center"/>
      <protection/>
    </xf>
    <xf numFmtId="0" fontId="3" fillId="0" borderId="0" xfId="59" applyFont="1">
      <alignment/>
      <protection/>
    </xf>
    <xf numFmtId="165" fontId="0" fillId="0" borderId="0" xfId="59" applyNumberFormat="1" applyFont="1" applyBorder="1" applyAlignment="1">
      <alignment horizontal="center" vertical="center"/>
      <protection/>
    </xf>
    <xf numFmtId="165" fontId="0" fillId="0" borderId="0" xfId="59" applyNumberFormat="1" applyFont="1">
      <alignment/>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Continuous" vertical="center"/>
      <protection/>
    </xf>
    <xf numFmtId="165" fontId="0" fillId="0" borderId="0" xfId="59" applyNumberFormat="1" applyFont="1" applyBorder="1" applyAlignment="1">
      <alignment horizontal="left" vertical="center"/>
      <protection/>
    </xf>
    <xf numFmtId="165" fontId="3" fillId="0" borderId="14" xfId="59" applyNumberFormat="1" applyFont="1" applyBorder="1" applyAlignment="1">
      <alignment horizontal="center" vertical="center"/>
      <protection/>
    </xf>
    <xf numFmtId="165" fontId="0" fillId="0" borderId="11" xfId="59" applyNumberFormat="1" applyFont="1" applyBorder="1" applyAlignment="1">
      <alignment horizontal="center" vertical="center"/>
      <protection/>
    </xf>
    <xf numFmtId="14" fontId="0" fillId="0" borderId="11"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0" fillId="0" borderId="0" xfId="59" applyFont="1" applyFill="1" applyAlignment="1">
      <alignment/>
      <protection/>
    </xf>
    <xf numFmtId="0" fontId="0" fillId="0" borderId="0" xfId="59" applyFont="1" applyFill="1" applyAlignment="1">
      <alignment wrapText="1"/>
      <protection/>
    </xf>
    <xf numFmtId="0" fontId="3" fillId="0" borderId="0" xfId="59" applyFont="1" applyAlignment="1">
      <alignment horizontal="centerContinuous"/>
      <protection/>
    </xf>
    <xf numFmtId="0" fontId="3" fillId="0" borderId="0" xfId="59" applyFont="1" applyAlignment="1">
      <alignment horizontal="center"/>
      <protection/>
    </xf>
    <xf numFmtId="0" fontId="0" fillId="0" borderId="0" xfId="59" applyFont="1" applyBorder="1" applyAlignment="1">
      <alignment/>
      <protection/>
    </xf>
    <xf numFmtId="0" fontId="0" fillId="0" borderId="0" xfId="59" applyFont="1" applyBorder="1">
      <alignment/>
      <protection/>
    </xf>
    <xf numFmtId="0" fontId="3" fillId="0" borderId="0" xfId="59" applyFont="1" applyAlignment="1">
      <alignment horizontal="left" wrapText="1"/>
      <protection/>
    </xf>
    <xf numFmtId="0" fontId="0" fillId="0" borderId="0" xfId="59" applyFont="1" applyBorder="1" applyAlignment="1">
      <alignment horizontal="center"/>
      <protection/>
    </xf>
    <xf numFmtId="0" fontId="3" fillId="0" borderId="10" xfId="59" applyFont="1" applyBorder="1" applyAlignment="1">
      <alignment horizontal="right"/>
      <protection/>
    </xf>
    <xf numFmtId="0" fontId="3" fillId="0" borderId="10" xfId="59" applyFont="1" applyBorder="1">
      <alignment/>
      <protection/>
    </xf>
    <xf numFmtId="0" fontId="8" fillId="0" borderId="0" xfId="59" applyFont="1" applyAlignment="1">
      <alignment vertical="top" wrapText="1"/>
      <protection/>
    </xf>
    <xf numFmtId="0" fontId="0" fillId="0" borderId="0" xfId="59" applyFont="1" applyAlignment="1">
      <alignment horizontal="left" vertical="center"/>
      <protection/>
    </xf>
    <xf numFmtId="0" fontId="69" fillId="0" borderId="0" xfId="59" applyFont="1" applyBorder="1" applyAlignment="1">
      <alignment horizontal="center" vertical="center"/>
      <protection/>
    </xf>
    <xf numFmtId="0" fontId="0" fillId="0" borderId="0" xfId="59" applyBorder="1" applyAlignment="1">
      <alignment horizontal="left" wrapText="1"/>
      <protection/>
    </xf>
    <xf numFmtId="0" fontId="0" fillId="0" borderId="0" xfId="59" applyBorder="1" applyAlignment="1">
      <alignment horizontal="left"/>
      <protection/>
    </xf>
    <xf numFmtId="165" fontId="0" fillId="0" borderId="0" xfId="59" applyNumberFormat="1" applyBorder="1" applyAlignment="1">
      <alignment horizontal="right" vertical="center"/>
      <protection/>
    </xf>
    <xf numFmtId="0" fontId="0" fillId="0" borderId="0" xfId="59" applyBorder="1" applyAlignment="1">
      <alignment horizontal="left" vertical="center"/>
      <protection/>
    </xf>
    <xf numFmtId="0" fontId="0" fillId="0" borderId="0" xfId="59" applyBorder="1" applyAlignment="1">
      <alignment vertical="center"/>
      <protection/>
    </xf>
    <xf numFmtId="0" fontId="0" fillId="0" borderId="0" xfId="59" applyBorder="1" applyAlignment="1">
      <alignment horizontal="center" vertical="center"/>
      <protection/>
    </xf>
    <xf numFmtId="0" fontId="3" fillId="0" borderId="0" xfId="59" applyFont="1" applyBorder="1">
      <alignment/>
      <protection/>
    </xf>
    <xf numFmtId="165" fontId="0" fillId="0" borderId="0" xfId="59" applyNumberFormat="1" applyBorder="1" applyAlignment="1">
      <alignment horizontal="center" vertical="center"/>
      <protection/>
    </xf>
    <xf numFmtId="0" fontId="0" fillId="0" borderId="0" xfId="59" applyBorder="1" applyAlignment="1">
      <alignment horizontal="center" vertical="center" wrapText="1"/>
      <protection/>
    </xf>
    <xf numFmtId="0" fontId="3" fillId="0" borderId="0" xfId="59" applyFont="1" applyBorder="1" applyAlignment="1">
      <alignment horizontal="center" vertical="center" wrapText="1"/>
      <protection/>
    </xf>
    <xf numFmtId="0" fontId="0" fillId="0" borderId="0" xfId="59" applyBorder="1" applyAlignment="1">
      <alignment wrapText="1"/>
      <protection/>
    </xf>
    <xf numFmtId="0" fontId="2" fillId="0" borderId="0" xfId="59" applyFont="1" applyBorder="1" applyAlignment="1">
      <alignment/>
      <protection/>
    </xf>
    <xf numFmtId="0" fontId="2" fillId="0" borderId="0" xfId="59" applyFont="1" applyBorder="1" applyAlignment="1">
      <alignment horizontal="left"/>
      <protection/>
    </xf>
    <xf numFmtId="0" fontId="3" fillId="0" borderId="0" xfId="59" applyFont="1" applyBorder="1" applyAlignment="1">
      <alignment horizontal="center"/>
      <protection/>
    </xf>
    <xf numFmtId="0" fontId="5" fillId="0" borderId="0" xfId="59" applyFont="1" applyBorder="1" applyAlignment="1">
      <alignment horizontal="center"/>
      <protection/>
    </xf>
    <xf numFmtId="0" fontId="3" fillId="0" borderId="0" xfId="59" applyFont="1" applyBorder="1" applyAlignment="1">
      <alignment horizontal="left" wrapText="1"/>
      <protection/>
    </xf>
    <xf numFmtId="0" fontId="0" fillId="0" borderId="0" xfId="59" applyFont="1" applyBorder="1" applyAlignment="1">
      <alignment horizontal="left"/>
      <protection/>
    </xf>
    <xf numFmtId="0" fontId="2" fillId="34" borderId="16" xfId="59" applyFont="1" applyFill="1" applyBorder="1" applyAlignment="1">
      <alignment horizontal="center" vertical="center" wrapText="1"/>
      <protection/>
    </xf>
    <xf numFmtId="0" fontId="0" fillId="0" borderId="17" xfId="59" applyBorder="1" applyAlignment="1">
      <alignment horizontal="center"/>
      <protection/>
    </xf>
    <xf numFmtId="0" fontId="2" fillId="34" borderId="12" xfId="59" applyFont="1" applyFill="1" applyBorder="1" applyAlignment="1">
      <alignment vertical="center"/>
      <protection/>
    </xf>
    <xf numFmtId="0" fontId="2" fillId="34" borderId="16" xfId="59" applyFont="1" applyFill="1" applyBorder="1" applyAlignment="1">
      <alignment horizontal="center" vertical="center"/>
      <protection/>
    </xf>
    <xf numFmtId="0" fontId="0" fillId="34" borderId="16" xfId="59" applyFill="1" applyBorder="1" applyAlignment="1">
      <alignment vertical="center"/>
      <protection/>
    </xf>
    <xf numFmtId="0" fontId="0" fillId="34" borderId="18" xfId="59" applyFill="1" applyBorder="1" applyAlignment="1">
      <alignment vertical="center"/>
      <protection/>
    </xf>
    <xf numFmtId="165" fontId="3" fillId="0" borderId="14" xfId="59" applyNumberFormat="1" applyFont="1" applyBorder="1" applyAlignment="1" applyProtection="1">
      <alignment horizontal="center" vertical="center"/>
      <protection locked="0"/>
    </xf>
    <xf numFmtId="0" fontId="0" fillId="0" borderId="0" xfId="59" applyAlignment="1">
      <alignment horizontal="center"/>
      <protection/>
    </xf>
    <xf numFmtId="164" fontId="0" fillId="0" borderId="0" xfId="59" applyNumberFormat="1" applyAlignment="1">
      <alignment horizontal="center"/>
      <protection/>
    </xf>
    <xf numFmtId="0" fontId="3" fillId="0" borderId="0" xfId="59" applyFont="1" applyAlignment="1">
      <alignment horizontal="left" vertical="center"/>
      <protection/>
    </xf>
    <xf numFmtId="0" fontId="3" fillId="0" borderId="19" xfId="59" applyFont="1" applyBorder="1" applyAlignment="1">
      <alignment horizontal="left" vertical="center"/>
      <protection/>
    </xf>
    <xf numFmtId="165" fontId="3" fillId="0" borderId="20" xfId="59" applyNumberFormat="1" applyFont="1" applyBorder="1" applyAlignment="1" applyProtection="1">
      <alignment horizontal="center" vertical="center"/>
      <protection locked="0"/>
    </xf>
    <xf numFmtId="165" fontId="9" fillId="0" borderId="14" xfId="59" applyNumberFormat="1" applyFont="1" applyBorder="1" applyAlignment="1">
      <alignment horizontal="center" vertical="center"/>
      <protection/>
    </xf>
    <xf numFmtId="0" fontId="3" fillId="0" borderId="10" xfId="59" applyFont="1" applyBorder="1" applyAlignment="1">
      <alignment horizontal="center" vertical="center"/>
      <protection/>
    </xf>
    <xf numFmtId="0" fontId="4" fillId="0" borderId="19" xfId="59" applyFont="1" applyBorder="1" applyAlignment="1">
      <alignment vertical="center"/>
      <protection/>
    </xf>
    <xf numFmtId="165" fontId="10" fillId="0" borderId="17" xfId="59" applyNumberFormat="1" applyFont="1" applyBorder="1" applyAlignment="1" applyProtection="1">
      <alignment horizontal="left" vertical="center"/>
      <protection locked="0"/>
    </xf>
    <xf numFmtId="7" fontId="3" fillId="0" borderId="11" xfId="59" applyNumberFormat="1" applyFont="1" applyBorder="1" applyAlignment="1">
      <alignment horizontal="center" vertical="center"/>
      <protection/>
    </xf>
    <xf numFmtId="8" fontId="0" fillId="0" borderId="13" xfId="59" applyNumberFormat="1" applyBorder="1" applyAlignment="1">
      <alignment horizontal="right" vertical="center"/>
      <protection/>
    </xf>
    <xf numFmtId="0" fontId="0" fillId="0" borderId="11" xfId="59"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2" xfId="59" applyBorder="1" applyAlignment="1" applyProtection="1">
      <alignment horizontal="center" vertical="center"/>
      <protection locked="0"/>
    </xf>
    <xf numFmtId="0" fontId="0" fillId="0" borderId="21" xfId="59" applyBorder="1" applyAlignment="1" applyProtection="1">
      <alignment horizontal="center" vertical="center"/>
      <protection locked="0"/>
    </xf>
    <xf numFmtId="8" fontId="0" fillId="0" borderId="11" xfId="59" applyNumberFormat="1" applyBorder="1" applyAlignment="1">
      <alignment horizontal="right" vertical="center"/>
      <protection/>
    </xf>
    <xf numFmtId="0" fontId="0" fillId="0" borderId="11" xfId="59" applyFill="1" applyBorder="1" applyAlignment="1">
      <alignment horizontal="center" vertical="center"/>
      <protection/>
    </xf>
    <xf numFmtId="0" fontId="0" fillId="0" borderId="0" xfId="59" applyAlignment="1">
      <alignment wrapText="1"/>
      <protection/>
    </xf>
    <xf numFmtId="0" fontId="0" fillId="0" borderId="14" xfId="59" applyBorder="1">
      <alignment/>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50" fillId="0" borderId="0" xfId="61" applyBorder="1" applyAlignment="1">
      <alignment/>
      <protection/>
    </xf>
    <xf numFmtId="0" fontId="3" fillId="0" borderId="0" xfId="59" applyFont="1" applyAlignment="1">
      <alignment vertical="center"/>
      <protection/>
    </xf>
    <xf numFmtId="0" fontId="0" fillId="0" borderId="0" xfId="59" applyBorder="1" applyAlignment="1" applyProtection="1">
      <alignment/>
      <protection locked="0"/>
    </xf>
    <xf numFmtId="0" fontId="0" fillId="0" borderId="0" xfId="59" applyFill="1">
      <alignment/>
      <protection/>
    </xf>
    <xf numFmtId="0" fontId="0" fillId="0" borderId="0" xfId="59" applyFill="1" applyBorder="1" applyAlignment="1">
      <alignment/>
      <protection/>
    </xf>
    <xf numFmtId="0" fontId="2" fillId="0" borderId="0" xfId="59" applyFont="1">
      <alignment/>
      <protection/>
    </xf>
    <xf numFmtId="0" fontId="2" fillId="0" borderId="0" xfId="59" applyFont="1" applyAlignment="1">
      <alignment vertical="top"/>
      <protection/>
    </xf>
    <xf numFmtId="0" fontId="2" fillId="0" borderId="0" xfId="59" applyFont="1" applyAlignment="1">
      <alignment horizontal="left" indent="3"/>
      <protection/>
    </xf>
    <xf numFmtId="0" fontId="2" fillId="0" borderId="0" xfId="59" applyFont="1" applyFill="1">
      <alignment/>
      <protection/>
    </xf>
    <xf numFmtId="0" fontId="50" fillId="0" borderId="0" xfId="61" applyAlignment="1">
      <alignment horizontal="center" vertical="center" wrapText="1"/>
      <protection/>
    </xf>
    <xf numFmtId="0" fontId="4" fillId="0" borderId="0" xfId="59" applyFont="1" applyFill="1" applyAlignment="1">
      <alignment horizontal="center" vertical="center" wrapText="1"/>
      <protection/>
    </xf>
    <xf numFmtId="0" fontId="50" fillId="0" borderId="0" xfId="61" applyFill="1" applyAlignment="1">
      <alignment horizontal="center" vertical="center" wrapText="1"/>
      <protection/>
    </xf>
    <xf numFmtId="0" fontId="4" fillId="0" borderId="0" xfId="59" applyFont="1">
      <alignment/>
      <protection/>
    </xf>
    <xf numFmtId="0" fontId="4" fillId="0" borderId="0" xfId="59" applyFont="1" applyAlignment="1">
      <alignment/>
      <protection/>
    </xf>
    <xf numFmtId="0" fontId="50" fillId="0" borderId="0" xfId="61" applyAlignment="1">
      <alignment wrapText="1"/>
      <protection/>
    </xf>
    <xf numFmtId="0" fontId="2" fillId="0" borderId="0" xfId="59" applyFont="1" applyFill="1" applyAlignment="1">
      <alignment vertical="top" wrapText="1"/>
      <protection/>
    </xf>
    <xf numFmtId="0" fontId="50" fillId="0" borderId="0" xfId="61" applyAlignment="1">
      <alignment vertical="top"/>
      <protection/>
    </xf>
    <xf numFmtId="0" fontId="2" fillId="0" borderId="0" xfId="59" applyFont="1" applyAlignment="1">
      <alignment horizontal="left" vertical="center"/>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2" fillId="0" borderId="0" xfId="59" applyFont="1" applyAlignment="1">
      <alignment vertical="top" wrapText="1"/>
      <protection/>
    </xf>
    <xf numFmtId="0" fontId="2" fillId="0" borderId="0" xfId="59" applyFont="1" applyFill="1" applyBorder="1">
      <alignment/>
      <protection/>
    </xf>
    <xf numFmtId="0" fontId="4" fillId="0" borderId="0" xfId="59" applyFont="1" applyFill="1" applyBorder="1">
      <alignment/>
      <protection/>
    </xf>
    <xf numFmtId="0" fontId="70" fillId="0" borderId="0" xfId="55" applyFont="1" applyFill="1" applyAlignment="1" applyProtection="1">
      <alignment horizontal="left" indent="2"/>
      <protection/>
    </xf>
    <xf numFmtId="0" fontId="2" fillId="0" borderId="0" xfId="59" applyFont="1" applyAlignment="1">
      <alignment/>
      <protection/>
    </xf>
    <xf numFmtId="0" fontId="2" fillId="0" borderId="0" xfId="59" applyFont="1" applyAlignment="1">
      <alignment vertical="center"/>
      <protection/>
    </xf>
    <xf numFmtId="0" fontId="2" fillId="0" borderId="0" xfId="59" applyFont="1" applyFill="1" applyAlignment="1">
      <alignment vertical="top"/>
      <protection/>
    </xf>
    <xf numFmtId="0" fontId="4" fillId="0" borderId="0" xfId="59" applyFont="1" applyFill="1" applyAlignment="1">
      <alignment horizontal="left" vertical="top" wrapText="1"/>
      <protection/>
    </xf>
    <xf numFmtId="0" fontId="2" fillId="0" borderId="0" xfId="59" applyFont="1" applyFill="1" applyAlignment="1">
      <alignment vertical="center"/>
      <protection/>
    </xf>
    <xf numFmtId="0" fontId="71" fillId="0" borderId="0" xfId="59" applyFont="1" applyFill="1" applyAlignment="1">
      <alignment vertical="center"/>
      <protection/>
    </xf>
    <xf numFmtId="0" fontId="4" fillId="0" borderId="0" xfId="59" applyFont="1" applyFill="1" applyAlignment="1">
      <alignment vertical="center"/>
      <protection/>
    </xf>
    <xf numFmtId="0" fontId="50" fillId="0" borderId="0" xfId="61">
      <alignment/>
      <protection/>
    </xf>
    <xf numFmtId="0" fontId="72" fillId="0" borderId="0" xfId="61" applyFont="1">
      <alignment/>
      <protection/>
    </xf>
    <xf numFmtId="0" fontId="72" fillId="0" borderId="0" xfId="61" applyFont="1" applyAlignment="1">
      <alignment horizontal="left" indent="1"/>
      <protection/>
    </xf>
    <xf numFmtId="0" fontId="4" fillId="0" borderId="0" xfId="61" applyFont="1" applyAlignment="1">
      <alignment horizontal="left" indent="1"/>
      <protection/>
    </xf>
    <xf numFmtId="0" fontId="2" fillId="0" borderId="0" xfId="59" applyFont="1" applyAlignment="1">
      <alignment vertical="top" wrapText="1" readingOrder="1"/>
      <protection/>
    </xf>
    <xf numFmtId="0" fontId="2" fillId="0" borderId="0" xfId="59" applyFont="1" applyFill="1" applyAlignment="1">
      <alignment/>
      <protection/>
    </xf>
    <xf numFmtId="0" fontId="50" fillId="0" borderId="0" xfId="61" applyFill="1" applyAlignment="1">
      <alignment vertical="center"/>
      <protection/>
    </xf>
    <xf numFmtId="0" fontId="4" fillId="0" borderId="0" xfId="59" applyFont="1" applyFill="1" applyBorder="1" applyAlignment="1">
      <alignment vertical="center"/>
      <protection/>
    </xf>
    <xf numFmtId="0" fontId="73" fillId="0" borderId="0" xfId="59" applyFont="1" applyAlignment="1">
      <alignment/>
      <protection/>
    </xf>
    <xf numFmtId="0" fontId="74" fillId="0" borderId="0" xfId="59" applyFont="1" applyAlignment="1">
      <alignment horizontal="center"/>
      <protection/>
    </xf>
    <xf numFmtId="0" fontId="75" fillId="0" borderId="0" xfId="59" applyFont="1" applyAlignment="1">
      <alignment/>
      <protection/>
    </xf>
    <xf numFmtId="0" fontId="0" fillId="0" borderId="0" xfId="0" applyAlignment="1">
      <alignment wrapText="1"/>
    </xf>
    <xf numFmtId="0" fontId="2" fillId="0" borderId="0" xfId="59" applyFont="1" applyFill="1" applyAlignment="1">
      <alignment vertical="center" wrapText="1"/>
      <protection/>
    </xf>
    <xf numFmtId="0" fontId="50" fillId="0" borderId="0" xfId="61" applyAlignment="1">
      <alignment vertical="top"/>
      <protection/>
    </xf>
    <xf numFmtId="0" fontId="2" fillId="0" borderId="0" xfId="0" applyFont="1" applyAlignment="1">
      <alignment/>
    </xf>
    <xf numFmtId="0" fontId="2" fillId="0" borderId="0" xfId="0" applyFont="1" applyAlignment="1">
      <alignment vertical="top" wrapText="1"/>
    </xf>
    <xf numFmtId="0" fontId="11" fillId="0" borderId="0" xfId="0" applyFont="1" applyAlignment="1">
      <alignment/>
    </xf>
    <xf numFmtId="0" fontId="0" fillId="0" borderId="0" xfId="0" applyAlignment="1">
      <alignment vertical="top"/>
    </xf>
    <xf numFmtId="0" fontId="4"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vertical="top" wrapText="1"/>
    </xf>
    <xf numFmtId="0" fontId="0" fillId="0" borderId="11" xfId="59" applyFont="1" applyBorder="1" applyAlignment="1">
      <alignment horizontal="center" vertical="center"/>
      <protection/>
    </xf>
    <xf numFmtId="0" fontId="0" fillId="0" borderId="0" xfId="59" applyFont="1" applyAlignment="1">
      <alignment horizontal="center" vertical="center"/>
      <protection/>
    </xf>
    <xf numFmtId="0" fontId="50" fillId="0" borderId="11" xfId="61" applyBorder="1" applyAlignment="1">
      <alignment horizontal="center" wrapText="1"/>
      <protection/>
    </xf>
    <xf numFmtId="0" fontId="0" fillId="34" borderId="18" xfId="59" applyFill="1" applyBorder="1" applyAlignment="1">
      <alignment horizontal="left" vertical="center"/>
      <protection/>
    </xf>
    <xf numFmtId="0" fontId="0" fillId="34" borderId="16" xfId="59" applyFill="1" applyBorder="1" applyAlignment="1">
      <alignment horizontal="left" vertical="center"/>
      <protection/>
    </xf>
    <xf numFmtId="0" fontId="0" fillId="34" borderId="18" xfId="59" applyFill="1" applyBorder="1" applyAlignment="1">
      <alignment horizontal="left" vertical="center" wrapText="1"/>
      <protection/>
    </xf>
    <xf numFmtId="0" fontId="0" fillId="34" borderId="16" xfId="59" applyFill="1" applyBorder="1" applyAlignment="1">
      <alignment horizontal="left" vertical="center" wrapText="1"/>
      <protection/>
    </xf>
    <xf numFmtId="0" fontId="50" fillId="0" borderId="0" xfId="61" applyAlignment="1">
      <alignment/>
      <protection/>
    </xf>
    <xf numFmtId="0" fontId="2" fillId="0" borderId="0" xfId="59" applyFont="1" applyAlignment="1">
      <alignment wrapText="1"/>
      <protection/>
    </xf>
    <xf numFmtId="0" fontId="4" fillId="0" borderId="0" xfId="59" applyFont="1" applyFill="1" applyAlignment="1">
      <alignment vertical="top" wrapText="1"/>
      <protection/>
    </xf>
    <xf numFmtId="0" fontId="2" fillId="34" borderId="12" xfId="59" applyFont="1" applyFill="1" applyBorder="1" applyAlignment="1">
      <alignment horizontal="left" vertical="center"/>
      <protection/>
    </xf>
    <xf numFmtId="0" fontId="3" fillId="0" borderId="0" xfId="59" applyFont="1" applyAlignment="1">
      <alignment/>
      <protection/>
    </xf>
    <xf numFmtId="0" fontId="3" fillId="0" borderId="22" xfId="59" applyFont="1" applyBorder="1" applyAlignment="1">
      <alignment horizontal="center" vertical="center" wrapText="1"/>
      <protection/>
    </xf>
    <xf numFmtId="0" fontId="3" fillId="35" borderId="23" xfId="59" applyFont="1" applyFill="1" applyBorder="1" applyAlignment="1">
      <alignment horizontal="center" vertical="center" wrapText="1"/>
      <protection/>
    </xf>
    <xf numFmtId="0" fontId="3" fillId="35" borderId="24" xfId="59" applyFont="1" applyFill="1" applyBorder="1" applyAlignment="1">
      <alignment horizontal="center" vertical="center" wrapText="1"/>
      <protection/>
    </xf>
    <xf numFmtId="0" fontId="2" fillId="36" borderId="0" xfId="59" applyFont="1" applyFill="1" applyAlignment="1">
      <alignment vertical="center"/>
      <protection/>
    </xf>
    <xf numFmtId="0" fontId="0" fillId="36" borderId="0" xfId="59" applyFont="1" applyFill="1" applyAlignment="1">
      <alignment horizontal="left" vertical="center"/>
      <protection/>
    </xf>
    <xf numFmtId="0" fontId="0" fillId="36" borderId="0" xfId="59" applyFont="1" applyFill="1" applyAlignment="1">
      <alignment/>
      <protection/>
    </xf>
    <xf numFmtId="14" fontId="0" fillId="0" borderId="0" xfId="59" applyNumberFormat="1" applyFont="1" applyBorder="1" applyAlignment="1">
      <alignment horizontal="center" vertical="center"/>
      <protection/>
    </xf>
    <xf numFmtId="0" fontId="3" fillId="0" borderId="0" xfId="59" applyFont="1" applyAlignment="1">
      <alignment horizontal="right"/>
      <protection/>
    </xf>
    <xf numFmtId="165" fontId="3" fillId="0" borderId="0" xfId="59" applyNumberFormat="1" applyFont="1" applyBorder="1" applyAlignment="1">
      <alignment horizontal="right" vertical="center"/>
      <protection/>
    </xf>
    <xf numFmtId="0" fontId="0" fillId="0" borderId="11" xfId="0" applyBorder="1" applyAlignment="1">
      <alignment/>
    </xf>
    <xf numFmtId="0" fontId="76" fillId="0" borderId="0" xfId="59" applyFont="1" applyBorder="1" applyAlignment="1">
      <alignment horizontal="center" vertical="center"/>
      <protection/>
    </xf>
    <xf numFmtId="0" fontId="3" fillId="0" borderId="0" xfId="59" applyFont="1" applyBorder="1" applyAlignment="1">
      <alignment horizontal="right"/>
      <protection/>
    </xf>
    <xf numFmtId="0" fontId="3" fillId="34" borderId="13" xfId="59" applyFont="1" applyFill="1" applyBorder="1" applyAlignment="1">
      <alignment horizontal="center" vertical="center" wrapText="1"/>
      <protection/>
    </xf>
    <xf numFmtId="0" fontId="3" fillId="0" borderId="10" xfId="59" applyFont="1" applyBorder="1" applyAlignment="1">
      <alignment horizontal="left"/>
      <protection/>
    </xf>
    <xf numFmtId="0" fontId="0" fillId="37" borderId="0" xfId="0" applyFill="1" applyAlignment="1">
      <alignment/>
    </xf>
    <xf numFmtId="0" fontId="3" fillId="37" borderId="0" xfId="0" applyFont="1" applyFill="1" applyAlignment="1">
      <alignment/>
    </xf>
    <xf numFmtId="3" fontId="0" fillId="0" borderId="13" xfId="59" applyNumberFormat="1" applyFont="1" applyBorder="1" applyAlignment="1">
      <alignment horizontal="center" vertical="center"/>
      <protection/>
    </xf>
    <xf numFmtId="3" fontId="0" fillId="0" borderId="11" xfId="0" applyNumberFormat="1" applyBorder="1" applyAlignment="1">
      <alignment/>
    </xf>
    <xf numFmtId="3" fontId="0" fillId="0" borderId="11" xfId="59" applyNumberFormat="1" applyFont="1" applyBorder="1" applyAlignment="1">
      <alignment horizontal="center" vertical="center"/>
      <protection/>
    </xf>
    <xf numFmtId="2" fontId="0" fillId="0" borderId="11" xfId="0" applyNumberFormat="1" applyBorder="1" applyAlignment="1">
      <alignment/>
    </xf>
    <xf numFmtId="0" fontId="0" fillId="35" borderId="0" xfId="59" applyFont="1" applyFill="1">
      <alignment/>
      <protection/>
    </xf>
    <xf numFmtId="18" fontId="0" fillId="0" borderId="10" xfId="0" applyNumberFormat="1" applyFont="1" applyBorder="1" applyAlignment="1" applyProtection="1">
      <alignment horizontal="center"/>
      <protection locked="0"/>
    </xf>
    <xf numFmtId="0" fontId="3" fillId="38" borderId="11" xfId="59" applyFont="1" applyFill="1" applyBorder="1" applyAlignment="1">
      <alignment horizontal="center"/>
      <protection/>
    </xf>
    <xf numFmtId="0" fontId="0" fillId="0" borderId="11" xfId="59" applyFill="1" applyBorder="1" applyAlignment="1" applyProtection="1">
      <alignment horizontal="center" vertical="center"/>
      <protection locked="0"/>
    </xf>
    <xf numFmtId="0" fontId="0" fillId="0" borderId="25" xfId="59" applyFill="1" applyBorder="1" applyAlignment="1" applyProtection="1">
      <alignment horizontal="center" vertical="center" wrapText="1"/>
      <protection locked="0"/>
    </xf>
    <xf numFmtId="0" fontId="0" fillId="0" borderId="0" xfId="59" applyBorder="1" applyProtection="1">
      <alignment/>
      <protection locked="0"/>
    </xf>
    <xf numFmtId="0" fontId="0" fillId="0" borderId="0" xfId="59" applyProtection="1">
      <alignment/>
      <protection locked="0"/>
    </xf>
    <xf numFmtId="0" fontId="50" fillId="0" borderId="0" xfId="61" applyAlignment="1">
      <alignment/>
      <protection/>
    </xf>
    <xf numFmtId="43" fontId="0" fillId="0" borderId="0" xfId="42" applyFont="1" applyAlignment="1" applyProtection="1">
      <alignment/>
      <protection locked="0"/>
    </xf>
    <xf numFmtId="0" fontId="3" fillId="0" borderId="0" xfId="59" applyFont="1" applyAlignment="1" applyProtection="1">
      <alignment vertical="center"/>
      <protection locked="0"/>
    </xf>
    <xf numFmtId="0" fontId="3" fillId="0" borderId="0" xfId="59" applyFont="1" applyAlignment="1" applyProtection="1">
      <alignment/>
      <protection locked="0"/>
    </xf>
    <xf numFmtId="0" fontId="3" fillId="35" borderId="0" xfId="59" applyFont="1" applyFill="1" applyAlignment="1">
      <alignment horizontal="center"/>
      <protection/>
    </xf>
    <xf numFmtId="0" fontId="0" fillId="35" borderId="0" xfId="59" applyFont="1" applyFill="1" applyAlignment="1">
      <alignment/>
      <protection/>
    </xf>
    <xf numFmtId="165" fontId="3" fillId="34" borderId="26" xfId="59" applyNumberFormat="1" applyFont="1" applyFill="1" applyBorder="1" applyAlignment="1">
      <alignment horizontal="center" vertical="center" wrapText="1"/>
      <protection/>
    </xf>
    <xf numFmtId="0" fontId="3" fillId="35" borderId="11" xfId="59" applyFont="1" applyFill="1" applyBorder="1" applyAlignment="1">
      <alignment horizontal="center" wrapText="1"/>
      <protection/>
    </xf>
    <xf numFmtId="2" fontId="0" fillId="0" borderId="0" xfId="0" applyNumberFormat="1" applyAlignment="1">
      <alignment/>
    </xf>
    <xf numFmtId="0" fontId="4" fillId="0" borderId="0" xfId="0" applyFont="1" applyAlignment="1">
      <alignment/>
    </xf>
    <xf numFmtId="0" fontId="50" fillId="0" borderId="0" xfId="61" applyAlignment="1">
      <alignment wrapText="1"/>
      <protection/>
    </xf>
    <xf numFmtId="0" fontId="2" fillId="0" borderId="12" xfId="59" applyFont="1" applyBorder="1" applyAlignment="1" applyProtection="1">
      <alignment horizontal="left" vertical="center"/>
      <protection/>
    </xf>
    <xf numFmtId="0" fontId="2" fillId="0" borderId="18" xfId="59" applyFont="1" applyBorder="1" applyAlignment="1" applyProtection="1">
      <alignment horizontal="left" vertical="center"/>
      <protection/>
    </xf>
    <xf numFmtId="0" fontId="2" fillId="0" borderId="21" xfId="59" applyFont="1" applyBorder="1" applyAlignment="1" applyProtection="1">
      <alignment horizontal="left" vertical="center"/>
      <protection/>
    </xf>
    <xf numFmtId="0" fontId="2" fillId="0" borderId="10" xfId="59" applyFont="1" applyBorder="1" applyAlignment="1" applyProtection="1">
      <alignment horizontal="left" vertical="center"/>
      <protection/>
    </xf>
    <xf numFmtId="0" fontId="4" fillId="0" borderId="10" xfId="59" applyFont="1" applyBorder="1" applyAlignment="1" applyProtection="1">
      <alignment horizontal="left" vertical="center"/>
      <protection/>
    </xf>
    <xf numFmtId="0" fontId="2" fillId="0" borderId="21" xfId="59" applyFont="1" applyBorder="1" applyAlignment="1" applyProtection="1">
      <alignment vertical="center"/>
      <protection/>
    </xf>
    <xf numFmtId="0" fontId="0" fillId="0" borderId="10" xfId="59" applyBorder="1" applyProtection="1">
      <alignment/>
      <protection/>
    </xf>
    <xf numFmtId="0" fontId="0" fillId="0" borderId="0" xfId="0" applyFont="1" applyAlignment="1" applyProtection="1">
      <alignment/>
      <protection/>
    </xf>
    <xf numFmtId="178"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right"/>
      <protection/>
    </xf>
    <xf numFmtId="166" fontId="0" fillId="36"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6" fontId="0" fillId="0" borderId="0" xfId="0" applyNumberFormat="1" applyFont="1" applyFill="1" applyBorder="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0" fontId="3" fillId="0" borderId="0" xfId="0" applyFont="1" applyAlignment="1" applyProtection="1">
      <alignment horizontal="left" wrapText="1"/>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left"/>
      <protection/>
    </xf>
    <xf numFmtId="43" fontId="3" fillId="0" borderId="0" xfId="42" applyFont="1" applyAlignment="1" applyProtection="1">
      <alignment horizontal="left" wrapText="1"/>
      <protection/>
    </xf>
    <xf numFmtId="0" fontId="0" fillId="0" borderId="0" xfId="0" applyBorder="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left"/>
      <protection/>
    </xf>
    <xf numFmtId="0" fontId="0" fillId="0" borderId="0" xfId="0" applyNumberFormat="1" applyFont="1" applyBorder="1" applyAlignment="1" applyProtection="1">
      <alignment horizontal="center"/>
      <protection/>
    </xf>
    <xf numFmtId="44" fontId="0" fillId="0" borderId="0" xfId="45" applyFont="1" applyBorder="1" applyAlignment="1" applyProtection="1">
      <alignment horizontal="right"/>
      <protection/>
    </xf>
    <xf numFmtId="0" fontId="3"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Alignment="1" applyProtection="1">
      <alignment/>
      <protection/>
    </xf>
    <xf numFmtId="165" fontId="77" fillId="36" borderId="11" xfId="0" applyNumberFormat="1" applyFont="1" applyFill="1" applyBorder="1" applyAlignment="1" applyProtection="1">
      <alignment horizontal="center" vertical="center"/>
      <protection/>
    </xf>
    <xf numFmtId="0" fontId="5" fillId="0" borderId="0" xfId="0" applyFont="1" applyAlignment="1" applyProtection="1">
      <alignment horizontal="center"/>
      <protection/>
    </xf>
    <xf numFmtId="0" fontId="3" fillId="0" borderId="0" xfId="0" applyFont="1" applyAlignment="1" applyProtection="1">
      <alignment horizontal="center"/>
      <protection/>
    </xf>
    <xf numFmtId="165" fontId="0" fillId="0" borderId="11" xfId="0" applyNumberForma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Alignment="1" applyProtection="1">
      <alignment/>
      <protection/>
    </xf>
    <xf numFmtId="165" fontId="0" fillId="0" borderId="0" xfId="0" applyNumberForma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43" fontId="0" fillId="0" borderId="0" xfId="42" applyFont="1" applyBorder="1" applyAlignment="1" applyProtection="1">
      <alignment horizontal="left" vertical="center"/>
      <protection/>
    </xf>
    <xf numFmtId="9" fontId="0" fillId="0" borderId="0" xfId="64" applyFont="1" applyAlignment="1" applyProtection="1">
      <alignment/>
      <protection/>
    </xf>
    <xf numFmtId="165" fontId="0" fillId="0" borderId="0" xfId="0" applyNumberFormat="1" applyBorder="1" applyAlignment="1" applyProtection="1">
      <alignment/>
      <protection/>
    </xf>
    <xf numFmtId="43" fontId="0" fillId="0" borderId="0" xfId="42" applyFont="1" applyAlignment="1" applyProtection="1">
      <alignment/>
      <protection/>
    </xf>
    <xf numFmtId="171" fontId="0" fillId="0" borderId="0" xfId="42"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171" fontId="0" fillId="0" borderId="0" xfId="0" applyNumberFormat="1" applyBorder="1" applyAlignment="1" applyProtection="1">
      <alignment horizontal="left" vertical="center"/>
      <protection/>
    </xf>
    <xf numFmtId="0" fontId="0" fillId="0" borderId="0" xfId="0" applyBorder="1" applyAlignment="1" applyProtection="1">
      <alignment horizontal="center"/>
      <protection locked="0"/>
    </xf>
    <xf numFmtId="0" fontId="0" fillId="0" borderId="18" xfId="0" applyBorder="1" applyAlignment="1" applyProtection="1">
      <alignment horizontal="left"/>
      <protection locked="0"/>
    </xf>
    <xf numFmtId="0" fontId="76"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0" xfId="0" applyBorder="1" applyAlignment="1" applyProtection="1">
      <alignment horizontal="center" vertical="center"/>
      <protection/>
    </xf>
    <xf numFmtId="0" fontId="76" fillId="0" borderId="0" xfId="0" applyFont="1" applyBorder="1" applyAlignment="1" applyProtection="1">
      <alignment horizontal="left"/>
      <protection/>
    </xf>
    <xf numFmtId="0" fontId="0"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0" xfId="0" applyBorder="1" applyAlignment="1" applyProtection="1">
      <alignment horizontal="center"/>
      <protection locked="0"/>
    </xf>
    <xf numFmtId="0" fontId="0" fillId="0" borderId="27" xfId="0" applyBorder="1" applyAlignment="1" applyProtection="1">
      <alignment horizontal="center"/>
      <protection locked="0"/>
    </xf>
    <xf numFmtId="4"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horizontal="center" vertical="center"/>
      <protection/>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0" xfId="0" applyFont="1" applyBorder="1" applyAlignment="1" applyProtection="1">
      <alignment horizontal="center" vertical="center"/>
      <protection/>
    </xf>
    <xf numFmtId="165" fontId="0" fillId="0" borderId="0" xfId="0" applyNumberFormat="1" applyBorder="1" applyAlignment="1" applyProtection="1">
      <alignment horizontal="center" vertical="center"/>
      <protection/>
    </xf>
    <xf numFmtId="4" fontId="0" fillId="0" borderId="28"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5" fillId="0" borderId="0" xfId="0" applyFont="1" applyBorder="1" applyAlignment="1" applyProtection="1">
      <alignment horizontal="left"/>
      <protection/>
    </xf>
    <xf numFmtId="165" fontId="3" fillId="0" borderId="29" xfId="0" applyNumberFormat="1" applyFont="1" applyBorder="1" applyAlignment="1" applyProtection="1">
      <alignment horizontal="center" vertical="center"/>
      <protection/>
    </xf>
    <xf numFmtId="165" fontId="3" fillId="0" borderId="30" xfId="0" applyNumberFormat="1" applyFont="1" applyBorder="1" applyAlignment="1" applyProtection="1">
      <alignment horizontal="center" vertical="center" wrapText="1"/>
      <protection/>
    </xf>
    <xf numFmtId="165" fontId="3" fillId="0" borderId="31" xfId="0" applyNumberFormat="1" applyFont="1" applyBorder="1" applyAlignment="1" applyProtection="1">
      <alignment horizontal="center" vertical="center"/>
      <protection/>
    </xf>
    <xf numFmtId="169" fontId="0" fillId="0" borderId="32" xfId="0" applyNumberFormat="1" applyFont="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169" fontId="0" fillId="0" borderId="34" xfId="0" applyNumberFormat="1" applyFont="1" applyBorder="1" applyAlignment="1" applyProtection="1">
      <alignment horizontal="center" vertical="center"/>
      <protection/>
    </xf>
    <xf numFmtId="4" fontId="0" fillId="0" borderId="18" xfId="0" applyNumberFormat="1" applyFont="1" applyBorder="1" applyAlignment="1" applyProtection="1">
      <alignment vertical="center"/>
      <protection/>
    </xf>
    <xf numFmtId="4" fontId="0" fillId="0" borderId="18" xfId="0" applyNumberFormat="1" applyFont="1" applyBorder="1" applyAlignment="1" applyProtection="1">
      <alignment horizontal="center" vertical="center"/>
      <protection/>
    </xf>
    <xf numFmtId="4" fontId="0" fillId="0" borderId="35" xfId="0" applyNumberFormat="1" applyFont="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 fontId="0" fillId="0" borderId="27"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protection/>
    </xf>
    <xf numFmtId="0" fontId="0" fillId="0" borderId="10" xfId="0" applyBorder="1" applyAlignment="1" applyProtection="1">
      <alignment/>
      <protection/>
    </xf>
    <xf numFmtId="0" fontId="0" fillId="0" borderId="0" xfId="0" applyFill="1" applyAlignment="1">
      <alignment wrapText="1"/>
    </xf>
    <xf numFmtId="0" fontId="14" fillId="0" borderId="0" xfId="0" applyFont="1" applyAlignment="1" applyProtection="1">
      <alignment/>
      <protection/>
    </xf>
    <xf numFmtId="0" fontId="11" fillId="0" borderId="0" xfId="59" applyFont="1" applyFill="1" applyAlignment="1">
      <alignment horizontal="center" vertical="center" wrapText="1"/>
      <protection/>
    </xf>
    <xf numFmtId="43" fontId="0" fillId="35" borderId="0" xfId="42" applyFont="1" applyFill="1" applyAlignment="1" applyProtection="1">
      <alignment/>
      <protection locked="0"/>
    </xf>
    <xf numFmtId="0" fontId="0" fillId="0" borderId="32" xfId="0" applyBorder="1" applyAlignment="1" applyProtection="1">
      <alignment horizontal="center"/>
      <protection locked="0"/>
    </xf>
    <xf numFmtId="0" fontId="3"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4" fontId="78" fillId="0" borderId="33" xfId="0" applyNumberFormat="1" applyFont="1" applyBorder="1" applyAlignment="1" applyProtection="1">
      <alignment horizontal="center" vertical="center"/>
      <protection/>
    </xf>
    <xf numFmtId="0" fontId="3" fillId="34" borderId="13" xfId="0" applyFont="1" applyFill="1" applyBorder="1" applyAlignment="1" applyProtection="1">
      <alignment horizontal="center"/>
      <protection locked="0"/>
    </xf>
    <xf numFmtId="0" fontId="0" fillId="34" borderId="13" xfId="0" applyFill="1" applyBorder="1" applyAlignment="1" applyProtection="1">
      <alignment horizontal="center"/>
      <protection locked="0"/>
    </xf>
    <xf numFmtId="165" fontId="4" fillId="0" borderId="29" xfId="0" applyNumberFormat="1" applyFont="1" applyBorder="1" applyAlignment="1" applyProtection="1">
      <alignment horizontal="center" vertical="center"/>
      <protection/>
    </xf>
    <xf numFmtId="165" fontId="4" fillId="0" borderId="30" xfId="0" applyNumberFormat="1" applyFont="1" applyBorder="1" applyAlignment="1" applyProtection="1">
      <alignment horizontal="center" vertical="center" wrapText="1"/>
      <protection/>
    </xf>
    <xf numFmtId="165" fontId="4" fillId="0" borderId="31" xfId="0" applyNumberFormat="1" applyFont="1" applyBorder="1" applyAlignment="1" applyProtection="1">
      <alignment horizontal="center" vertical="center" wrapText="1"/>
      <protection/>
    </xf>
    <xf numFmtId="165" fontId="4" fillId="36" borderId="30" xfId="0" applyNumberFormat="1" applyFont="1" applyFill="1" applyBorder="1" applyAlignment="1" applyProtection="1">
      <alignment horizontal="center" vertical="center" wrapText="1"/>
      <protection/>
    </xf>
    <xf numFmtId="165" fontId="4" fillId="34" borderId="30" xfId="0" applyNumberFormat="1" applyFont="1" applyFill="1" applyBorder="1" applyAlignment="1" applyProtection="1">
      <alignment horizontal="center" vertical="center" wrapText="1"/>
      <protection/>
    </xf>
    <xf numFmtId="165" fontId="4" fillId="34" borderId="36" xfId="0" applyNumberFormat="1" applyFont="1" applyFill="1" applyBorder="1" applyAlignment="1" applyProtection="1">
      <alignment horizontal="center" vertical="center" wrapText="1"/>
      <protection/>
    </xf>
    <xf numFmtId="0" fontId="61" fillId="0" borderId="0" xfId="55" applyAlignment="1" applyProtection="1">
      <alignment horizontal="center"/>
      <protection/>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0" borderId="32" xfId="0" applyFont="1" applyBorder="1" applyAlignment="1" applyProtection="1">
      <alignment horizontal="center"/>
      <protection locked="0"/>
    </xf>
    <xf numFmtId="4" fontId="3" fillId="39" borderId="12"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39" borderId="11"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0" fontId="0" fillId="39" borderId="0" xfId="0" applyFill="1" applyAlignment="1">
      <alignment/>
    </xf>
    <xf numFmtId="0" fontId="0" fillId="0" borderId="0" xfId="0" applyFont="1" applyFill="1" applyAlignment="1">
      <alignment/>
    </xf>
    <xf numFmtId="0" fontId="2" fillId="0" borderId="0" xfId="0" applyFont="1" applyFill="1" applyAlignment="1">
      <alignment/>
    </xf>
    <xf numFmtId="0" fontId="61" fillId="0" borderId="0" xfId="55" applyAlignment="1" applyProtection="1">
      <alignment horizontal="center"/>
      <protection/>
    </xf>
    <xf numFmtId="165" fontId="4" fillId="0" borderId="36" xfId="0" applyNumberFormat="1"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0" fontId="2" fillId="0" borderId="0" xfId="61" applyFont="1" applyAlignment="1">
      <alignment vertical="top" wrapText="1" readingOrder="1"/>
      <protection/>
    </xf>
    <xf numFmtId="0" fontId="50" fillId="0" borderId="0" xfId="61" applyAlignment="1">
      <alignment wrapText="1"/>
      <protection/>
    </xf>
    <xf numFmtId="0" fontId="2" fillId="0" borderId="0" xfId="59" applyFont="1" applyAlignment="1">
      <alignment vertical="top" wrapText="1"/>
      <protection/>
    </xf>
    <xf numFmtId="0" fontId="4" fillId="0" borderId="0" xfId="59" applyFont="1" applyAlignment="1">
      <alignment vertical="top"/>
      <protection/>
    </xf>
    <xf numFmtId="0" fontId="50" fillId="0" borderId="0" xfId="61" applyAlignment="1">
      <alignment vertical="top"/>
      <protection/>
    </xf>
    <xf numFmtId="0" fontId="79" fillId="0" borderId="0" xfId="61" applyFont="1" applyAlignment="1">
      <alignment/>
      <protection/>
    </xf>
    <xf numFmtId="0" fontId="50" fillId="0" borderId="0" xfId="61" applyAlignment="1">
      <alignment/>
      <protection/>
    </xf>
    <xf numFmtId="0" fontId="2" fillId="0" borderId="0" xfId="59" applyFont="1" applyFill="1" applyAlignment="1">
      <alignment wrapText="1"/>
      <protection/>
    </xf>
    <xf numFmtId="0" fontId="4" fillId="0" borderId="0" xfId="61" applyFont="1" applyAlignment="1">
      <alignment horizontal="left" indent="1"/>
      <protection/>
    </xf>
    <xf numFmtId="0" fontId="2" fillId="0" borderId="0" xfId="59" applyFont="1" applyAlignment="1">
      <alignment wrapText="1"/>
      <protection/>
    </xf>
    <xf numFmtId="0" fontId="4" fillId="0" borderId="0" xfId="61" applyFont="1" applyAlignment="1">
      <alignment vertical="top"/>
      <protection/>
    </xf>
    <xf numFmtId="0" fontId="80" fillId="0" borderId="0" xfId="61" applyFont="1" applyAlignment="1">
      <alignment vertical="top"/>
      <protection/>
    </xf>
    <xf numFmtId="0" fontId="2" fillId="0" borderId="0" xfId="59" applyFont="1" applyFill="1" applyAlignment="1">
      <alignment/>
      <protection/>
    </xf>
    <xf numFmtId="0" fontId="2" fillId="0" borderId="0" xfId="59" applyFont="1" applyAlignment="1">
      <alignment vertical="top" wrapText="1" readingOrder="1"/>
      <protection/>
    </xf>
    <xf numFmtId="0" fontId="2" fillId="0" borderId="0" xfId="0" applyFont="1" applyAlignment="1">
      <alignment wrapText="1"/>
    </xf>
    <xf numFmtId="0" fontId="4" fillId="0" borderId="0" xfId="0" applyFont="1" applyAlignment="1">
      <alignment vertical="top" wrapText="1"/>
    </xf>
    <xf numFmtId="0" fontId="2" fillId="0" borderId="0" xfId="0" applyFont="1" applyAlignment="1">
      <alignment/>
    </xf>
    <xf numFmtId="0" fontId="4" fillId="0" borderId="0" xfId="0" applyFont="1" applyAlignment="1">
      <alignment/>
    </xf>
    <xf numFmtId="0" fontId="4" fillId="35" borderId="0" xfId="0" applyFont="1" applyFill="1" applyAlignment="1">
      <alignment vertical="top"/>
    </xf>
    <xf numFmtId="0" fontId="2" fillId="0" borderId="0" xfId="0" applyFont="1" applyAlignment="1">
      <alignment vertical="top" wrapText="1"/>
    </xf>
    <xf numFmtId="0" fontId="4" fillId="0" borderId="0" xfId="59" applyFont="1" applyAlignment="1">
      <alignment/>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4" fillId="0" borderId="0" xfId="59" applyFont="1" applyFill="1" applyAlignment="1">
      <alignment horizontal="left" vertical="top" wrapText="1"/>
      <protection/>
    </xf>
    <xf numFmtId="0" fontId="50" fillId="0" borderId="0" xfId="61" applyAlignment="1">
      <alignment horizontal="left" vertical="top" wrapText="1"/>
      <protection/>
    </xf>
    <xf numFmtId="0" fontId="4" fillId="36" borderId="0" xfId="59" applyFont="1" applyFill="1" applyAlignment="1">
      <alignment vertical="center"/>
      <protection/>
    </xf>
    <xf numFmtId="0" fontId="50" fillId="36" borderId="0" xfId="61" applyFill="1" applyAlignment="1">
      <alignment vertical="center"/>
      <protection/>
    </xf>
    <xf numFmtId="0" fontId="2" fillId="0" borderId="0" xfId="59" applyFont="1" applyAlignment="1">
      <alignment/>
      <protection/>
    </xf>
    <xf numFmtId="0" fontId="50" fillId="0" borderId="0" xfId="61" applyAlignment="1">
      <alignment vertical="top" wrapText="1"/>
      <protection/>
    </xf>
    <xf numFmtId="0" fontId="4" fillId="36" borderId="0" xfId="0" applyFont="1" applyFill="1" applyAlignment="1">
      <alignment vertical="top" wrapText="1"/>
    </xf>
    <xf numFmtId="165" fontId="2" fillId="0" borderId="0" xfId="0" applyNumberFormat="1" applyFont="1" applyAlignment="1">
      <alignment wrapText="1"/>
    </xf>
    <xf numFmtId="0" fontId="4" fillId="0" borderId="0" xfId="59" applyFont="1" applyFill="1" applyAlignment="1">
      <alignment horizontal="center" vertical="center" wrapText="1"/>
      <protection/>
    </xf>
    <xf numFmtId="0" fontId="50" fillId="0" borderId="0" xfId="61" applyAlignment="1">
      <alignment horizontal="center" vertical="center" wrapText="1"/>
      <protection/>
    </xf>
    <xf numFmtId="0" fontId="4" fillId="0" borderId="0" xfId="59" applyFont="1" applyFill="1" applyAlignment="1">
      <alignment vertical="top" wrapText="1"/>
      <protection/>
    </xf>
    <xf numFmtId="0" fontId="4" fillId="36" borderId="11" xfId="59" applyFont="1" applyFill="1" applyBorder="1" applyAlignment="1">
      <alignment horizontal="center" vertical="center" wrapText="1"/>
      <protection/>
    </xf>
    <xf numFmtId="0" fontId="50" fillId="36" borderId="11" xfId="61" applyFill="1" applyBorder="1" applyAlignment="1">
      <alignment horizontal="center" vertical="center" wrapText="1"/>
      <protection/>
    </xf>
    <xf numFmtId="0" fontId="4" fillId="0" borderId="0" xfId="0" applyFont="1" applyAlignment="1">
      <alignment vertical="top"/>
    </xf>
    <xf numFmtId="0" fontId="4" fillId="36" borderId="0" xfId="59" applyFont="1" applyFill="1" applyBorder="1" applyAlignment="1">
      <alignment horizontal="left" vertical="center"/>
      <protection/>
    </xf>
    <xf numFmtId="0" fontId="50" fillId="36" borderId="0" xfId="61" applyFill="1" applyBorder="1" applyAlignment="1">
      <alignment horizontal="left" vertical="center"/>
      <protection/>
    </xf>
    <xf numFmtId="0" fontId="4" fillId="36" borderId="0" xfId="0" applyFont="1" applyFill="1" applyBorder="1" applyAlignment="1">
      <alignment vertical="top" wrapText="1"/>
    </xf>
    <xf numFmtId="0" fontId="81" fillId="0" borderId="0" xfId="59" applyFont="1" applyAlignment="1">
      <alignment horizontal="center"/>
      <protection/>
    </xf>
    <xf numFmtId="0" fontId="82" fillId="0" borderId="0" xfId="61" applyFont="1" applyAlignment="1">
      <alignment horizontal="center" vertical="center" wrapText="1"/>
      <protection/>
    </xf>
    <xf numFmtId="0" fontId="67" fillId="0" borderId="0" xfId="61" applyFont="1" applyAlignment="1">
      <alignment horizontal="center" vertical="center"/>
      <protection/>
    </xf>
    <xf numFmtId="0" fontId="50" fillId="0" borderId="0" xfId="61" applyFont="1" applyAlignment="1">
      <alignment horizontal="center" vertical="center"/>
      <protection/>
    </xf>
    <xf numFmtId="0" fontId="4" fillId="0" borderId="0" xfId="61" applyFont="1" applyFill="1" applyAlignment="1">
      <alignment vertical="top"/>
      <protection/>
    </xf>
    <xf numFmtId="0" fontId="72" fillId="0" borderId="0" xfId="61" applyFont="1" applyFill="1" applyAlignment="1">
      <alignment vertical="top"/>
      <protection/>
    </xf>
    <xf numFmtId="0" fontId="4" fillId="0" borderId="0" xfId="59" applyFont="1" applyAlignment="1">
      <alignment horizontal="left" vertical="top" wrapText="1"/>
      <protection/>
    </xf>
    <xf numFmtId="0" fontId="46" fillId="0" borderId="0" xfId="61" applyFont="1" applyAlignment="1">
      <alignment horizontal="left" vertical="top" wrapText="1"/>
      <protection/>
    </xf>
    <xf numFmtId="0" fontId="50" fillId="0" borderId="0" xfId="61" applyAlignment="1">
      <alignment horizontal="left" wrapText="1"/>
      <protection/>
    </xf>
    <xf numFmtId="0" fontId="2" fillId="0" borderId="0" xfId="59" applyFont="1" applyFill="1" applyAlignment="1">
      <alignment vertical="top"/>
      <protection/>
    </xf>
    <xf numFmtId="0" fontId="2" fillId="36" borderId="0" xfId="59" applyFont="1" applyFill="1" applyAlignment="1">
      <alignment vertical="center" wrapText="1"/>
      <protection/>
    </xf>
    <xf numFmtId="0" fontId="50" fillId="36" borderId="0" xfId="61" applyFill="1" applyAlignment="1">
      <alignment vertical="center" wrapText="1"/>
      <protection/>
    </xf>
    <xf numFmtId="0" fontId="4" fillId="0" borderId="0" xfId="59" applyFont="1" applyAlignment="1" applyProtection="1">
      <alignment/>
      <protection locked="0"/>
    </xf>
    <xf numFmtId="0" fontId="2" fillId="0" borderId="0" xfId="59" applyFont="1" applyFill="1" applyAlignment="1">
      <alignment vertical="center" wrapText="1"/>
      <protection/>
    </xf>
    <xf numFmtId="0" fontId="4" fillId="0" borderId="0" xfId="59" applyFont="1" applyFill="1" applyAlignment="1">
      <alignment vertical="center"/>
      <protection/>
    </xf>
    <xf numFmtId="0" fontId="0" fillId="0" borderId="0" xfId="0" applyAlignment="1">
      <alignment wrapText="1"/>
    </xf>
    <xf numFmtId="0" fontId="2" fillId="0" borderId="0" xfId="0" applyFont="1" applyAlignment="1">
      <alignment/>
    </xf>
    <xf numFmtId="0" fontId="2" fillId="36" borderId="0" xfId="0" applyFont="1" applyFill="1" applyBorder="1" applyAlignment="1">
      <alignment vertical="top" wrapText="1"/>
    </xf>
    <xf numFmtId="0" fontId="0" fillId="36" borderId="0" xfId="0" applyFont="1" applyFill="1" applyAlignment="1">
      <alignment vertical="top" wrapText="1"/>
    </xf>
    <xf numFmtId="0" fontId="69" fillId="0" borderId="0" xfId="61" applyFont="1" applyAlignment="1">
      <alignment horizontal="center" vertical="center" wrapText="1"/>
      <protection/>
    </xf>
    <xf numFmtId="0" fontId="50" fillId="0" borderId="0" xfId="61" applyAlignment="1">
      <alignment horizontal="center" wrapText="1"/>
      <protection/>
    </xf>
    <xf numFmtId="0" fontId="4" fillId="36" borderId="0" xfId="59" applyFont="1" applyFill="1" applyBorder="1" applyAlignment="1">
      <alignment vertical="center"/>
      <protection/>
    </xf>
    <xf numFmtId="0" fontId="4" fillId="36" borderId="0" xfId="59" applyFont="1" applyFill="1" applyAlignment="1">
      <alignment vertical="top"/>
      <protection/>
    </xf>
    <xf numFmtId="0" fontId="4" fillId="0" borderId="0" xfId="59" applyFont="1" applyAlignment="1">
      <alignment horizontal="left" vertical="top"/>
      <protection/>
    </xf>
    <xf numFmtId="0" fontId="0" fillId="0" borderId="0" xfId="0" applyAlignment="1">
      <alignment vertical="top"/>
    </xf>
    <xf numFmtId="0" fontId="0" fillId="0" borderId="12" xfId="59" applyBorder="1" applyAlignment="1" applyProtection="1">
      <alignment horizontal="left"/>
      <protection locked="0"/>
    </xf>
    <xf numFmtId="0" fontId="0" fillId="0" borderId="18" xfId="59" applyBorder="1" applyAlignment="1" applyProtection="1">
      <alignment horizontal="left"/>
      <protection locked="0"/>
    </xf>
    <xf numFmtId="0" fontId="0" fillId="0" borderId="16" xfId="59" applyBorder="1" applyAlignment="1" applyProtection="1">
      <alignment horizontal="left"/>
      <protection locked="0"/>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35" borderId="25" xfId="59" applyFill="1" applyBorder="1" applyAlignment="1" applyProtection="1">
      <alignment horizontal="center" vertical="center"/>
      <protection/>
    </xf>
    <xf numFmtId="0" fontId="50" fillId="35" borderId="37" xfId="61" applyFill="1" applyBorder="1" applyAlignment="1" applyProtection="1">
      <alignment vertical="center"/>
      <protection/>
    </xf>
    <xf numFmtId="0" fontId="2" fillId="34" borderId="12" xfId="59" applyFont="1" applyFill="1" applyBorder="1" applyAlignment="1">
      <alignment horizontal="center" vertical="center"/>
      <protection/>
    </xf>
    <xf numFmtId="0" fontId="50" fillId="0" borderId="18" xfId="61" applyBorder="1" applyAlignment="1">
      <alignment horizontal="center" vertical="center"/>
      <protection/>
    </xf>
    <xf numFmtId="0" fontId="50" fillId="0" borderId="16" xfId="61" applyBorder="1" applyAlignment="1">
      <alignment horizontal="center" vertical="center"/>
      <protection/>
    </xf>
    <xf numFmtId="0" fontId="0" fillId="0" borderId="18" xfId="59" applyBorder="1" applyAlignment="1">
      <alignment horizontal="left" vertical="center"/>
      <protection/>
    </xf>
    <xf numFmtId="0" fontId="0" fillId="0" borderId="10" xfId="59" applyFont="1" applyBorder="1" applyAlignment="1" applyProtection="1">
      <alignment horizontal="left"/>
      <protection locked="0"/>
    </xf>
    <xf numFmtId="0" fontId="50" fillId="0" borderId="12" xfId="61" applyBorder="1" applyAlignment="1">
      <alignment horizontal="left" wrapText="1"/>
      <protection/>
    </xf>
    <xf numFmtId="0" fontId="50" fillId="0" borderId="18" xfId="61" applyBorder="1" applyAlignment="1">
      <alignment horizontal="left" wrapText="1"/>
      <protection/>
    </xf>
    <xf numFmtId="0" fontId="50" fillId="0" borderId="16" xfId="61" applyBorder="1" applyAlignment="1">
      <alignment horizontal="left" wrapText="1"/>
      <protection/>
    </xf>
    <xf numFmtId="0" fontId="2" fillId="0" borderId="12" xfId="59" applyFont="1" applyBorder="1" applyAlignment="1" applyProtection="1">
      <alignment horizontal="left" wrapText="1"/>
      <protection locked="0"/>
    </xf>
    <xf numFmtId="0" fontId="2" fillId="0" borderId="25" xfId="59" applyFont="1" applyBorder="1" applyAlignment="1" applyProtection="1">
      <alignment vertical="center" wrapText="1"/>
      <protection locked="0"/>
    </xf>
    <xf numFmtId="0" fontId="2" fillId="0" borderId="38" xfId="59" applyFont="1" applyBorder="1" applyAlignment="1" applyProtection="1">
      <alignment vertical="center" wrapText="1"/>
      <protection locked="0"/>
    </xf>
    <xf numFmtId="0" fontId="2" fillId="0" borderId="37" xfId="59" applyFont="1" applyBorder="1" applyAlignment="1" applyProtection="1">
      <alignment vertical="center" wrapText="1"/>
      <protection locked="0"/>
    </xf>
    <xf numFmtId="14" fontId="0" fillId="0" borderId="10" xfId="59" applyNumberFormat="1" applyBorder="1" applyAlignment="1" applyProtection="1">
      <alignment horizontal="left" vertical="center"/>
      <protection locked="0"/>
    </xf>
    <xf numFmtId="0" fontId="50" fillId="0" borderId="10" xfId="61" applyBorder="1" applyAlignment="1" applyProtection="1">
      <alignment horizontal="left"/>
      <protection locked="0"/>
    </xf>
    <xf numFmtId="0" fontId="0" fillId="0" borderId="39" xfId="59" applyBorder="1" applyAlignment="1">
      <alignment horizontal="center" vertical="center"/>
      <protection/>
    </xf>
    <xf numFmtId="0" fontId="0" fillId="0" borderId="0" xfId="59" applyAlignment="1">
      <alignment/>
      <protection/>
    </xf>
    <xf numFmtId="0" fontId="83" fillId="0" borderId="0" xfId="59" applyFont="1" applyAlignment="1">
      <alignment horizontal="center" vertical="top" wrapText="1"/>
      <protection/>
    </xf>
    <xf numFmtId="0" fontId="3" fillId="36" borderId="0" xfId="59" applyFont="1" applyFill="1" applyAlignment="1">
      <alignment/>
      <protection/>
    </xf>
    <xf numFmtId="0" fontId="3" fillId="36" borderId="0" xfId="59" applyFont="1" applyFill="1" applyAlignment="1">
      <alignment horizontal="left" vertical="center"/>
      <protection/>
    </xf>
    <xf numFmtId="0" fontId="3" fillId="0" borderId="0" xfId="59" applyFont="1" applyFill="1" applyAlignment="1">
      <alignment/>
      <protection/>
    </xf>
    <xf numFmtId="0" fontId="3" fillId="0" borderId="24"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2" fillId="0" borderId="18" xfId="59" applyFont="1" applyBorder="1" applyAlignment="1" applyProtection="1">
      <alignment horizontal="left" vertical="center"/>
      <protection/>
    </xf>
    <xf numFmtId="0" fontId="2" fillId="0" borderId="16" xfId="59" applyFont="1" applyBorder="1" applyAlignment="1" applyProtection="1">
      <alignment horizontal="left" vertical="center"/>
      <protection/>
    </xf>
    <xf numFmtId="0" fontId="2" fillId="0" borderId="25" xfId="59" applyFont="1" applyBorder="1" applyAlignment="1" applyProtection="1">
      <alignment horizontal="left" vertical="center" wrapText="1"/>
      <protection/>
    </xf>
    <xf numFmtId="0" fontId="2" fillId="0" borderId="38" xfId="59" applyFont="1" applyBorder="1" applyAlignment="1" applyProtection="1">
      <alignment horizontal="left" vertical="center"/>
      <protection/>
    </xf>
    <xf numFmtId="0" fontId="2" fillId="0" borderId="37" xfId="59" applyFont="1" applyBorder="1" applyAlignment="1" applyProtection="1">
      <alignment horizontal="left" vertical="center"/>
      <protection/>
    </xf>
    <xf numFmtId="170" fontId="0" fillId="0" borderId="18" xfId="59" applyNumberFormat="1" applyBorder="1" applyAlignment="1" applyProtection="1">
      <alignment horizontal="left"/>
      <protection locked="0"/>
    </xf>
    <xf numFmtId="0" fontId="50" fillId="0" borderId="18" xfId="61" applyBorder="1" applyAlignment="1" applyProtection="1">
      <alignment horizontal="left"/>
      <protection locked="0"/>
    </xf>
    <xf numFmtId="0" fontId="0" fillId="0" borderId="18" xfId="0" applyBorder="1" applyAlignment="1" applyProtection="1">
      <alignment horizontal="left"/>
      <protection locked="0"/>
    </xf>
    <xf numFmtId="0" fontId="0" fillId="0" borderId="18" xfId="59" applyBorder="1" applyAlignment="1" applyProtection="1">
      <alignment horizontal="left" vertical="center"/>
      <protection locked="0"/>
    </xf>
    <xf numFmtId="0" fontId="4" fillId="0" borderId="12" xfId="59" applyFont="1" applyBorder="1" applyAlignment="1">
      <alignment vertical="center"/>
      <protection/>
    </xf>
    <xf numFmtId="0" fontId="50" fillId="0" borderId="18" xfId="61" applyBorder="1" applyAlignment="1">
      <alignment vertical="center"/>
      <protection/>
    </xf>
    <xf numFmtId="0" fontId="50" fillId="0" borderId="16" xfId="61" applyBorder="1" applyAlignment="1">
      <alignment vertical="center"/>
      <protection/>
    </xf>
    <xf numFmtId="0" fontId="3" fillId="0" borderId="41" xfId="59" applyFont="1" applyBorder="1" applyAlignment="1">
      <alignment horizontal="center" vertical="center" wrapText="1"/>
      <protection/>
    </xf>
    <xf numFmtId="0" fontId="67" fillId="0" borderId="42" xfId="61" applyFont="1" applyBorder="1" applyAlignment="1">
      <alignment horizontal="center" vertical="center" wrapText="1"/>
      <protection/>
    </xf>
    <xf numFmtId="0" fontId="67" fillId="0" borderId="40" xfId="61" applyFont="1" applyBorder="1" applyAlignment="1">
      <alignment horizontal="center" vertical="center" wrapText="1"/>
      <protection/>
    </xf>
    <xf numFmtId="0" fontId="0" fillId="0" borderId="12" xfId="59" applyBorder="1" applyAlignment="1">
      <alignment horizontal="left"/>
      <protection/>
    </xf>
    <xf numFmtId="0" fontId="50" fillId="0" borderId="18" xfId="61" applyBorder="1" applyAlignment="1">
      <alignment horizontal="left"/>
      <protection/>
    </xf>
    <xf numFmtId="0" fontId="50" fillId="0" borderId="16" xfId="61" applyBorder="1" applyAlignment="1">
      <alignment horizontal="left"/>
      <protection/>
    </xf>
    <xf numFmtId="0" fontId="3" fillId="36" borderId="43" xfId="59" applyFont="1" applyFill="1" applyBorder="1" applyAlignment="1">
      <alignment horizontal="left" vertical="center"/>
      <protection/>
    </xf>
    <xf numFmtId="0" fontId="3" fillId="36" borderId="44" xfId="59" applyFont="1" applyFill="1" applyBorder="1" applyAlignment="1">
      <alignment horizontal="left" vertical="center"/>
      <protection/>
    </xf>
    <xf numFmtId="0" fontId="3" fillId="36" borderId="45" xfId="59" applyFont="1" applyFill="1" applyBorder="1" applyAlignment="1">
      <alignment horizontal="left" vertical="center"/>
      <protection/>
    </xf>
    <xf numFmtId="0" fontId="0" fillId="0" borderId="10" xfId="59" applyBorder="1" applyAlignment="1" applyProtection="1">
      <alignment horizontal="left" vertical="center"/>
      <protection locked="0"/>
    </xf>
    <xf numFmtId="0" fontId="0" fillId="0" borderId="10" xfId="59" applyBorder="1" applyAlignment="1" applyProtection="1">
      <alignment horizontal="left"/>
      <protection locked="0"/>
    </xf>
    <xf numFmtId="0" fontId="2" fillId="34" borderId="12" xfId="59" applyFont="1" applyFill="1" applyBorder="1" applyAlignment="1">
      <alignment horizontal="left" vertical="center"/>
      <protection/>
    </xf>
    <xf numFmtId="0" fontId="2" fillId="34" borderId="18" xfId="59" applyFont="1" applyFill="1" applyBorder="1" applyAlignment="1">
      <alignment horizontal="left" vertical="center"/>
      <protection/>
    </xf>
    <xf numFmtId="0" fontId="2" fillId="34" borderId="16" xfId="59" applyFont="1" applyFill="1" applyBorder="1" applyAlignment="1">
      <alignment horizontal="left" vertical="center"/>
      <protection/>
    </xf>
    <xf numFmtId="0" fontId="2" fillId="34" borderId="12" xfId="59" applyFont="1" applyFill="1" applyBorder="1" applyAlignment="1">
      <alignment vertical="center"/>
      <protection/>
    </xf>
    <xf numFmtId="0" fontId="2" fillId="34" borderId="18" xfId="59" applyFont="1" applyFill="1" applyBorder="1" applyAlignment="1">
      <alignment vertical="center"/>
      <protection/>
    </xf>
    <xf numFmtId="0" fontId="2" fillId="34" borderId="16" xfId="59" applyFont="1" applyFill="1" applyBorder="1" applyAlignment="1">
      <alignment vertical="center"/>
      <protection/>
    </xf>
    <xf numFmtId="165" fontId="3" fillId="0" borderId="12" xfId="59" applyNumberFormat="1" applyFont="1" applyBorder="1" applyAlignment="1">
      <alignment horizontal="right" vertical="center"/>
      <protection/>
    </xf>
    <xf numFmtId="165" fontId="3" fillId="0" borderId="18" xfId="59" applyNumberFormat="1" applyFont="1" applyBorder="1" applyAlignment="1">
      <alignment horizontal="right" vertical="center"/>
      <protection/>
    </xf>
    <xf numFmtId="165" fontId="3" fillId="0" borderId="16" xfId="59" applyNumberFormat="1" applyFont="1" applyBorder="1" applyAlignment="1">
      <alignment horizontal="right" vertical="center"/>
      <protection/>
    </xf>
    <xf numFmtId="165" fontId="3" fillId="34" borderId="46" xfId="59" applyNumberFormat="1" applyFont="1" applyFill="1" applyBorder="1" applyAlignment="1">
      <alignment horizontal="center" vertical="center" wrapText="1"/>
      <protection/>
    </xf>
    <xf numFmtId="0" fontId="0" fillId="34" borderId="13" xfId="59" applyFont="1" applyFill="1" applyBorder="1" applyAlignment="1">
      <alignment horizontal="center" vertical="center" wrapText="1"/>
      <protection/>
    </xf>
    <xf numFmtId="0" fontId="69" fillId="0" borderId="0" xfId="59" applyFont="1" applyBorder="1" applyAlignment="1">
      <alignment horizontal="center"/>
      <protection/>
    </xf>
    <xf numFmtId="0" fontId="84" fillId="0" borderId="0" xfId="59" applyFont="1" applyBorder="1" applyAlignment="1">
      <alignment horizontal="center" vertical="center"/>
      <protection/>
    </xf>
    <xf numFmtId="0" fontId="0" fillId="0" borderId="10" xfId="59" applyFont="1" applyBorder="1" applyAlignment="1">
      <alignment horizontal="left" wrapText="1"/>
      <protection/>
    </xf>
    <xf numFmtId="0" fontId="3" fillId="36" borderId="0" xfId="59" applyFont="1" applyFill="1" applyBorder="1" applyAlignment="1">
      <alignment horizontal="left"/>
      <protection/>
    </xf>
    <xf numFmtId="0" fontId="0" fillId="36" borderId="0" xfId="59" applyFont="1" applyFill="1" applyBorder="1" applyAlignment="1">
      <alignment/>
      <protection/>
    </xf>
    <xf numFmtId="0" fontId="0" fillId="36" borderId="0" xfId="59" applyFont="1" applyFill="1" applyAlignment="1">
      <alignment/>
      <protection/>
    </xf>
    <xf numFmtId="0" fontId="8" fillId="0" borderId="0" xfId="59" applyFont="1" applyAlignment="1">
      <alignment vertical="top" wrapText="1"/>
      <protection/>
    </xf>
    <xf numFmtId="0" fontId="0" fillId="0" borderId="0" xfId="59" applyFont="1" applyAlignment="1">
      <alignment vertical="top" wrapText="1"/>
      <protection/>
    </xf>
    <xf numFmtId="0" fontId="0" fillId="0" borderId="10" xfId="59" applyFont="1" applyBorder="1" applyAlignment="1">
      <alignment/>
      <protection/>
    </xf>
    <xf numFmtId="14" fontId="0" fillId="0" borderId="10" xfId="59" applyNumberFormat="1" applyFont="1" applyBorder="1" applyAlignment="1">
      <alignment horizontal="left"/>
      <protection/>
    </xf>
    <xf numFmtId="0" fontId="0" fillId="0" borderId="10" xfId="59" applyFont="1" applyBorder="1" applyAlignment="1">
      <alignment horizontal="left"/>
      <protection/>
    </xf>
    <xf numFmtId="165" fontId="3" fillId="0" borderId="12" xfId="59" applyNumberFormat="1" applyFont="1" applyBorder="1" applyAlignment="1">
      <alignment horizontal="center" vertical="center"/>
      <protection/>
    </xf>
    <xf numFmtId="165" fontId="3" fillId="0" borderId="18" xfId="59" applyNumberFormat="1" applyFont="1" applyBorder="1" applyAlignment="1">
      <alignment horizontal="center" vertical="center"/>
      <protection/>
    </xf>
    <xf numFmtId="165" fontId="3" fillId="0" borderId="16" xfId="59" applyNumberFormat="1" applyFont="1" applyBorder="1" applyAlignment="1">
      <alignment horizontal="center" vertical="center"/>
      <protection/>
    </xf>
    <xf numFmtId="165" fontId="0" fillId="0" borderId="12" xfId="59" applyNumberFormat="1" applyFont="1" applyBorder="1" applyAlignment="1">
      <alignment horizontal="left" vertical="center"/>
      <protection/>
    </xf>
    <xf numFmtId="165" fontId="0" fillId="0" borderId="18" xfId="59" applyNumberFormat="1" applyFont="1" applyBorder="1" applyAlignment="1">
      <alignment horizontal="left" vertical="center"/>
      <protection/>
    </xf>
    <xf numFmtId="165" fontId="0" fillId="0" borderId="16" xfId="59" applyNumberFormat="1" applyFont="1" applyBorder="1" applyAlignment="1">
      <alignment horizontal="left" vertical="center"/>
      <protection/>
    </xf>
    <xf numFmtId="0" fontId="0" fillId="0" borderId="47" xfId="59" applyFont="1" applyBorder="1" applyAlignment="1">
      <alignment vertical="top" wrapText="1"/>
      <protection/>
    </xf>
    <xf numFmtId="0" fontId="0" fillId="0" borderId="48" xfId="59" applyFont="1" applyBorder="1" applyAlignment="1">
      <alignment vertical="top" wrapText="1"/>
      <protection/>
    </xf>
    <xf numFmtId="0" fontId="0" fillId="0" borderId="49" xfId="59" applyFont="1" applyBorder="1" applyAlignment="1">
      <alignment vertical="top" wrapText="1"/>
      <protection/>
    </xf>
    <xf numFmtId="165" fontId="3" fillId="34" borderId="46" xfId="59" applyNumberFormat="1" applyFont="1" applyFill="1" applyBorder="1" applyAlignment="1">
      <alignment horizontal="center" vertical="center"/>
      <protection/>
    </xf>
    <xf numFmtId="0" fontId="0" fillId="34" borderId="13" xfId="59" applyFont="1" applyFill="1" applyBorder="1" applyAlignment="1">
      <alignment horizontal="center" vertical="center"/>
      <protection/>
    </xf>
    <xf numFmtId="0" fontId="76" fillId="0" borderId="0" xfId="59" applyFont="1" applyBorder="1" applyAlignment="1">
      <alignment horizontal="center" vertical="center"/>
      <protection/>
    </xf>
    <xf numFmtId="0" fontId="3" fillId="35" borderId="10" xfId="59" applyFont="1" applyFill="1" applyBorder="1" applyAlignment="1">
      <alignment horizontal="center" wrapText="1"/>
      <protection/>
    </xf>
    <xf numFmtId="0" fontId="3" fillId="38" borderId="0" xfId="59" applyFont="1" applyFill="1" applyBorder="1" applyAlignment="1">
      <alignment horizontal="left"/>
      <protection/>
    </xf>
    <xf numFmtId="165" fontId="3" fillId="34" borderId="26" xfId="59" applyNumberFormat="1" applyFont="1" applyFill="1" applyBorder="1" applyAlignment="1">
      <alignment horizontal="center" vertical="center" wrapText="1"/>
      <protection/>
    </xf>
    <xf numFmtId="0" fontId="0" fillId="0" borderId="0" xfId="0" applyFont="1" applyFill="1" applyBorder="1" applyAlignment="1" applyProtection="1">
      <alignment vertic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0" xfId="0" applyBorder="1" applyAlignment="1" applyProtection="1">
      <alignment horizontal="center"/>
      <protection/>
    </xf>
    <xf numFmtId="0" fontId="61" fillId="0" borderId="0" xfId="55" applyAlignment="1" applyProtection="1">
      <alignment horizontal="center"/>
      <protection/>
    </xf>
    <xf numFmtId="165" fontId="4" fillId="0" borderId="30" xfId="0" applyNumberFormat="1" applyFont="1" applyBorder="1" applyAlignment="1" applyProtection="1">
      <alignment horizontal="center" vertical="center" wrapText="1"/>
      <protection/>
    </xf>
    <xf numFmtId="165" fontId="4" fillId="0" borderId="50" xfId="0" applyNumberFormat="1" applyFont="1" applyBorder="1" applyAlignment="1" applyProtection="1">
      <alignment horizontal="center" vertical="center" wrapText="1"/>
      <protection/>
    </xf>
    <xf numFmtId="0" fontId="0" fillId="0" borderId="18" xfId="0" applyBorder="1" applyAlignment="1" applyProtection="1">
      <alignment horizontal="center" wrapText="1"/>
      <protection locked="0"/>
    </xf>
    <xf numFmtId="165" fontId="3" fillId="0" borderId="30" xfId="0" applyNumberFormat="1" applyFont="1" applyBorder="1" applyAlignment="1" applyProtection="1">
      <alignment horizontal="center" vertical="center"/>
      <protection/>
    </xf>
    <xf numFmtId="165" fontId="3" fillId="0" borderId="51" xfId="0" applyNumberFormat="1" applyFont="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857250</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2096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0</xdr:row>
      <xdr:rowOff>800100</xdr:rowOff>
    </xdr:to>
    <xdr:pic>
      <xdr:nvPicPr>
        <xdr:cNvPr id="1" name="Picture 3" descr="SAO eMail Signature Logo - xSmall"/>
        <xdr:cNvPicPr preferRelativeResize="1">
          <a:picLocks noChangeAspect="1"/>
        </xdr:cNvPicPr>
      </xdr:nvPicPr>
      <xdr:blipFill>
        <a:blip r:link="rId1"/>
        <a:stretch>
          <a:fillRect/>
        </a:stretch>
      </xdr:blipFill>
      <xdr:spPr>
        <a:xfrm>
          <a:off x="0" y="0"/>
          <a:ext cx="12382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0</xdr:row>
      <xdr:rowOff>723900</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5049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723900</xdr:rowOff>
    </xdr:to>
    <xdr:pic>
      <xdr:nvPicPr>
        <xdr:cNvPr id="1" name="Picture 3" descr="SAO eMail Signature Logo - xSmall"/>
        <xdr:cNvPicPr preferRelativeResize="1">
          <a:picLocks noChangeAspect="1"/>
        </xdr:cNvPicPr>
      </xdr:nvPicPr>
      <xdr:blipFill>
        <a:blip r:link="rId1"/>
        <a:stretch>
          <a:fillRect/>
        </a:stretch>
      </xdr:blipFill>
      <xdr:spPr>
        <a:xfrm>
          <a:off x="0" y="0"/>
          <a:ext cx="109537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Q9QSGLGA\DRAFT%20100409%20travel_business_hosting_expen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o.georgia.gov/sites/sao.georgia.gov/files/imported/vgn/images/portal/cit_1210/11/62/174416160SOG_Meal_Allowances_082011.pdf" TargetMode="External" /><Relationship Id="rId2" Type="http://schemas.openxmlformats.org/officeDocument/2006/relationships/hyperlink" Target="http://www.gsa.gov/portal/category/21287"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M156"/>
  <sheetViews>
    <sheetView showGridLines="0" tabSelected="1" zoomScale="97" zoomScaleNormal="97" workbookViewId="0" topLeftCell="A1">
      <selection activeCell="A16" sqref="A16:B16"/>
    </sheetView>
  </sheetViews>
  <sheetFormatPr defaultColWidth="9.140625" defaultRowHeight="12.75"/>
  <cols>
    <col min="1" max="1" width="9.8515625" style="97" customWidth="1"/>
    <col min="2" max="2" width="23.57421875" style="97" customWidth="1"/>
    <col min="3" max="3" width="6.140625" style="97" customWidth="1"/>
    <col min="4" max="4" width="9.140625" style="97" customWidth="1"/>
    <col min="5" max="5" width="7.140625" style="97" customWidth="1"/>
    <col min="6" max="9" width="9.140625" style="97" customWidth="1"/>
    <col min="10" max="10" width="14.28125" style="97" customWidth="1"/>
    <col min="11" max="12" width="9.140625" style="97" customWidth="1"/>
    <col min="13" max="13" width="20.00390625" style="97" customWidth="1"/>
    <col min="14" max="16384" width="9.140625" style="97" customWidth="1"/>
  </cols>
  <sheetData>
    <row r="1" spans="1:13" ht="68.25" customHeight="1">
      <c r="A1" s="359"/>
      <c r="B1" s="359"/>
      <c r="C1" s="359"/>
      <c r="D1" s="359"/>
      <c r="E1" s="133"/>
      <c r="F1" s="360" t="s">
        <v>298</v>
      </c>
      <c r="G1" s="361"/>
      <c r="H1" s="361"/>
      <c r="I1" s="361"/>
      <c r="J1" s="361"/>
      <c r="K1" s="361"/>
      <c r="L1" s="361"/>
      <c r="M1" s="362"/>
    </row>
    <row r="2" spans="1:13" s="11" customFormat="1" ht="31.5" customHeight="1">
      <c r="A2" s="365" t="s">
        <v>265</v>
      </c>
      <c r="B2" s="366"/>
      <c r="C2" s="366"/>
      <c r="D2" s="366"/>
      <c r="E2" s="366"/>
      <c r="F2" s="366"/>
      <c r="G2" s="366"/>
      <c r="H2" s="366"/>
      <c r="I2" s="366"/>
      <c r="J2" s="366"/>
      <c r="K2" s="367"/>
      <c r="L2" s="367"/>
      <c r="M2" s="367"/>
    </row>
    <row r="3" spans="1:13" ht="4.5" customHeight="1">
      <c r="A3" s="132"/>
      <c r="B3" s="132"/>
      <c r="C3" s="132"/>
      <c r="D3" s="132"/>
      <c r="E3" s="131"/>
      <c r="F3" s="378"/>
      <c r="G3" s="379"/>
      <c r="H3" s="379"/>
      <c r="I3" s="379"/>
      <c r="J3" s="379"/>
      <c r="K3" s="379"/>
      <c r="L3" s="379"/>
      <c r="M3" s="379"/>
    </row>
    <row r="4" spans="1:13" s="117" customFormat="1" ht="18" customHeight="1">
      <c r="A4" s="380" t="s">
        <v>168</v>
      </c>
      <c r="B4" s="345"/>
      <c r="C4" s="345"/>
      <c r="D4" s="345"/>
      <c r="E4" s="345"/>
      <c r="F4" s="345"/>
      <c r="G4" s="345"/>
      <c r="H4" s="345"/>
      <c r="I4" s="345"/>
      <c r="J4" s="345"/>
      <c r="K4" s="345"/>
      <c r="L4" s="345"/>
      <c r="M4" s="159"/>
    </row>
    <row r="5" spans="1:12" s="120" customFormat="1" ht="12" customHeight="1">
      <c r="A5" s="130"/>
      <c r="B5" s="129"/>
      <c r="C5" s="129"/>
      <c r="D5" s="129"/>
      <c r="E5" s="129"/>
      <c r="F5" s="129"/>
      <c r="G5" s="129"/>
      <c r="H5" s="129"/>
      <c r="I5" s="129"/>
      <c r="J5" s="129"/>
      <c r="K5" s="129"/>
      <c r="L5" s="129"/>
    </row>
    <row r="6" spans="1:13" ht="12" customHeight="1">
      <c r="A6" s="339" t="s">
        <v>127</v>
      </c>
      <c r="B6" s="339"/>
      <c r="C6" s="346" t="s">
        <v>128</v>
      </c>
      <c r="D6" s="346"/>
      <c r="E6" s="346"/>
      <c r="F6" s="346"/>
      <c r="G6" s="346"/>
      <c r="H6" s="346"/>
      <c r="I6" s="346"/>
      <c r="J6" s="346"/>
      <c r="K6" s="325"/>
      <c r="L6" s="325"/>
      <c r="M6" s="325"/>
    </row>
    <row r="7" spans="1:10" ht="12" customHeight="1">
      <c r="A7" s="104"/>
      <c r="B7" s="104"/>
      <c r="C7" s="116"/>
      <c r="D7" s="116"/>
      <c r="E7" s="116"/>
      <c r="F7" s="116"/>
      <c r="G7" s="116"/>
      <c r="H7" s="116"/>
      <c r="I7" s="116"/>
      <c r="J7" s="116"/>
    </row>
    <row r="8" spans="1:13" ht="12" customHeight="1">
      <c r="A8" s="339" t="s">
        <v>26</v>
      </c>
      <c r="B8" s="339"/>
      <c r="C8" s="331" t="s">
        <v>129</v>
      </c>
      <c r="D8" s="331"/>
      <c r="E8" s="331"/>
      <c r="F8" s="331"/>
      <c r="G8" s="331"/>
      <c r="H8" s="331"/>
      <c r="I8" s="331"/>
      <c r="J8" s="331"/>
      <c r="K8" s="325"/>
      <c r="L8" s="325"/>
      <c r="M8" s="325"/>
    </row>
    <row r="9" spans="1:10" ht="12" customHeight="1">
      <c r="A9" s="104"/>
      <c r="B9" s="104"/>
      <c r="C9" s="128"/>
      <c r="D9" s="128"/>
      <c r="E9" s="128"/>
      <c r="F9" s="128"/>
      <c r="G9" s="128"/>
      <c r="H9" s="128"/>
      <c r="I9" s="128"/>
      <c r="J9" s="128"/>
    </row>
    <row r="10" spans="1:13" ht="12" customHeight="1">
      <c r="A10" s="371" t="s">
        <v>130</v>
      </c>
      <c r="B10" s="371"/>
      <c r="C10" s="331" t="s">
        <v>131</v>
      </c>
      <c r="D10" s="331"/>
      <c r="E10" s="331"/>
      <c r="F10" s="331"/>
      <c r="G10" s="331"/>
      <c r="H10" s="331"/>
      <c r="I10" s="331"/>
      <c r="J10" s="331"/>
      <c r="K10" s="325"/>
      <c r="L10" s="325"/>
      <c r="M10" s="325"/>
    </row>
    <row r="11" spans="1:10" ht="12" customHeight="1">
      <c r="A11" s="105"/>
      <c r="B11" s="105"/>
      <c r="C11" s="128"/>
      <c r="D11" s="128"/>
      <c r="E11" s="128"/>
      <c r="F11" s="128"/>
      <c r="G11" s="128"/>
      <c r="H11" s="128"/>
      <c r="I11" s="128"/>
      <c r="J11" s="128"/>
    </row>
    <row r="12" spans="1:13" ht="12" customHeight="1">
      <c r="A12" s="339" t="s">
        <v>77</v>
      </c>
      <c r="B12" s="339"/>
      <c r="C12" s="331" t="s">
        <v>173</v>
      </c>
      <c r="D12" s="331"/>
      <c r="E12" s="331"/>
      <c r="F12" s="331"/>
      <c r="G12" s="331"/>
      <c r="H12" s="331"/>
      <c r="I12" s="331"/>
      <c r="J12" s="331"/>
      <c r="K12" s="325"/>
      <c r="L12" s="325"/>
      <c r="M12" s="325"/>
    </row>
    <row r="13" spans="1:10" ht="12" customHeight="1">
      <c r="A13" s="104"/>
      <c r="B13" s="104"/>
      <c r="C13" s="128"/>
      <c r="D13" s="128"/>
      <c r="E13" s="128"/>
      <c r="F13" s="128"/>
      <c r="G13" s="128"/>
      <c r="H13" s="128"/>
      <c r="I13" s="128"/>
      <c r="J13" s="128"/>
    </row>
    <row r="14" spans="1:13" ht="16.5" customHeight="1">
      <c r="A14" s="339" t="s">
        <v>76</v>
      </c>
      <c r="B14" s="339"/>
      <c r="C14" s="331" t="s">
        <v>174</v>
      </c>
      <c r="D14" s="331"/>
      <c r="E14" s="331"/>
      <c r="F14" s="331"/>
      <c r="G14" s="331"/>
      <c r="H14" s="331"/>
      <c r="I14" s="331"/>
      <c r="J14" s="331"/>
      <c r="K14" s="325"/>
      <c r="L14" s="325"/>
      <c r="M14" s="325"/>
    </row>
    <row r="15" spans="1:10" ht="12" customHeight="1">
      <c r="A15" s="105"/>
      <c r="B15" s="105"/>
      <c r="C15" s="128"/>
      <c r="D15" s="116"/>
      <c r="E15" s="116"/>
      <c r="F15" s="116"/>
      <c r="G15" s="116"/>
      <c r="H15" s="116"/>
      <c r="I15" s="116"/>
      <c r="J15" s="116"/>
    </row>
    <row r="16" spans="1:13" ht="12" customHeight="1">
      <c r="A16" s="322" t="s">
        <v>82</v>
      </c>
      <c r="B16" s="322"/>
      <c r="C16" s="332" t="s">
        <v>132</v>
      </c>
      <c r="D16" s="332"/>
      <c r="E16" s="332"/>
      <c r="F16" s="332"/>
      <c r="G16" s="332"/>
      <c r="H16" s="332"/>
      <c r="I16" s="332"/>
      <c r="J16" s="332"/>
      <c r="K16" s="325"/>
      <c r="L16" s="325"/>
      <c r="M16" s="325"/>
    </row>
    <row r="17" spans="1:10" ht="12" customHeight="1">
      <c r="A17" s="14"/>
      <c r="B17" s="14"/>
      <c r="C17" s="127"/>
      <c r="D17" s="127"/>
      <c r="E17" s="127"/>
      <c r="F17" s="127"/>
      <c r="G17" s="127"/>
      <c r="H17" s="127"/>
      <c r="I17" s="127"/>
      <c r="J17" s="127"/>
    </row>
    <row r="18" spans="1:13" ht="17.25" customHeight="1">
      <c r="A18" s="322" t="s">
        <v>90</v>
      </c>
      <c r="B18" s="322"/>
      <c r="C18" s="321" t="s">
        <v>133</v>
      </c>
      <c r="D18" s="321"/>
      <c r="E18" s="321"/>
      <c r="F18" s="321"/>
      <c r="G18" s="321"/>
      <c r="H18" s="321"/>
      <c r="I18" s="321"/>
      <c r="J18" s="321"/>
      <c r="K18" s="320"/>
      <c r="L18" s="320"/>
      <c r="M18" s="320"/>
    </row>
    <row r="19" spans="1:13" ht="11.25" customHeight="1">
      <c r="A19" s="14"/>
      <c r="B19" s="14"/>
      <c r="C19" s="112"/>
      <c r="D19" s="112"/>
      <c r="E19" s="112"/>
      <c r="F19" s="112"/>
      <c r="G19" s="112"/>
      <c r="H19" s="112"/>
      <c r="I19" s="112"/>
      <c r="J19" s="112"/>
      <c r="K19" s="193"/>
      <c r="L19" s="193"/>
      <c r="M19" s="193"/>
    </row>
    <row r="20" spans="1:13" ht="12" customHeight="1">
      <c r="A20" s="322" t="s">
        <v>236</v>
      </c>
      <c r="B20" s="322"/>
      <c r="C20" s="321" t="s">
        <v>295</v>
      </c>
      <c r="D20" s="321"/>
      <c r="E20" s="321"/>
      <c r="F20" s="321"/>
      <c r="G20" s="321"/>
      <c r="H20" s="321"/>
      <c r="I20" s="321"/>
      <c r="J20" s="321"/>
      <c r="K20" s="320"/>
      <c r="L20" s="320"/>
      <c r="M20" s="320"/>
    </row>
    <row r="21" spans="3:10" ht="12">
      <c r="C21" s="100"/>
      <c r="D21" s="100"/>
      <c r="E21" s="100"/>
      <c r="F21" s="100"/>
      <c r="G21" s="100"/>
      <c r="H21" s="100"/>
      <c r="I21" s="100"/>
      <c r="J21" s="100"/>
    </row>
    <row r="22" spans="1:13" ht="15.75" customHeight="1">
      <c r="A22" s="322" t="s">
        <v>134</v>
      </c>
      <c r="B22" s="322"/>
      <c r="C22" s="321" t="s">
        <v>136</v>
      </c>
      <c r="D22" s="321"/>
      <c r="E22" s="321"/>
      <c r="F22" s="321"/>
      <c r="G22" s="321"/>
      <c r="H22" s="321"/>
      <c r="I22" s="321"/>
      <c r="J22" s="321"/>
      <c r="K22" s="320"/>
      <c r="L22" s="320"/>
      <c r="M22" s="320"/>
    </row>
    <row r="23" spans="3:10" ht="12">
      <c r="C23" s="100"/>
      <c r="D23" s="100"/>
      <c r="E23" s="100"/>
      <c r="F23" s="100"/>
      <c r="G23" s="100"/>
      <c r="H23" s="100"/>
      <c r="I23" s="100"/>
      <c r="J23" s="100"/>
    </row>
    <row r="24" spans="1:13" ht="13.5" customHeight="1">
      <c r="A24" s="322" t="s">
        <v>135</v>
      </c>
      <c r="B24" s="322"/>
      <c r="C24" s="321" t="s">
        <v>137</v>
      </c>
      <c r="D24" s="321"/>
      <c r="E24" s="321"/>
      <c r="F24" s="321"/>
      <c r="G24" s="321"/>
      <c r="H24" s="321"/>
      <c r="I24" s="321"/>
      <c r="J24" s="321"/>
      <c r="K24" s="320"/>
      <c r="L24" s="320"/>
      <c r="M24" s="320"/>
    </row>
    <row r="26" spans="1:13" ht="32.25" customHeight="1">
      <c r="A26" s="341" t="s">
        <v>138</v>
      </c>
      <c r="B26" s="341"/>
      <c r="C26" s="368" t="s">
        <v>139</v>
      </c>
      <c r="D26" s="368"/>
      <c r="E26" s="368"/>
      <c r="F26" s="368"/>
      <c r="G26" s="368"/>
      <c r="H26" s="368"/>
      <c r="I26" s="368"/>
      <c r="J26" s="368"/>
      <c r="K26" s="323"/>
      <c r="L26" s="323"/>
      <c r="M26" s="323"/>
    </row>
    <row r="27" spans="1:13" s="117" customFormat="1" ht="27.75" customHeight="1">
      <c r="A27" s="381" t="s">
        <v>75</v>
      </c>
      <c r="B27" s="381"/>
      <c r="C27" s="369" t="s">
        <v>281</v>
      </c>
      <c r="D27" s="369"/>
      <c r="E27" s="369"/>
      <c r="F27" s="369"/>
      <c r="G27" s="369"/>
      <c r="H27" s="369"/>
      <c r="I27" s="369"/>
      <c r="J27" s="369"/>
      <c r="K27" s="369"/>
      <c r="L27" s="369"/>
      <c r="M27" s="370"/>
    </row>
    <row r="28" spans="1:2" s="120" customFormat="1" ht="12" customHeight="1">
      <c r="A28" s="122"/>
      <c r="B28" s="122"/>
    </row>
    <row r="29" spans="1:13" s="120" customFormat="1" ht="15" customHeight="1">
      <c r="A29" s="373" t="s">
        <v>61</v>
      </c>
      <c r="B29" s="373"/>
      <c r="C29" s="372" t="s">
        <v>175</v>
      </c>
      <c r="D29" s="372"/>
      <c r="E29" s="372"/>
      <c r="F29" s="372"/>
      <c r="G29" s="372"/>
      <c r="H29" s="372"/>
      <c r="I29" s="372"/>
      <c r="J29" s="372"/>
      <c r="K29" s="372"/>
      <c r="L29" s="372"/>
      <c r="M29" s="372"/>
    </row>
    <row r="30" spans="1:13" s="120" customFormat="1" ht="15" customHeight="1">
      <c r="A30" s="122"/>
      <c r="B30" s="122"/>
      <c r="C30" s="135"/>
      <c r="D30" s="135"/>
      <c r="E30" s="135"/>
      <c r="F30" s="135"/>
      <c r="G30" s="135"/>
      <c r="H30" s="135"/>
      <c r="I30" s="135"/>
      <c r="J30" s="135"/>
      <c r="K30" s="135"/>
      <c r="L30" s="135"/>
      <c r="M30" s="135"/>
    </row>
    <row r="31" spans="1:13" ht="12.75" customHeight="1">
      <c r="A31" s="341" t="s">
        <v>282</v>
      </c>
      <c r="B31" s="383"/>
      <c r="C31" s="338" t="s">
        <v>284</v>
      </c>
      <c r="D31" s="374"/>
      <c r="E31" s="374"/>
      <c r="F31" s="374"/>
      <c r="G31" s="374"/>
      <c r="H31" s="374"/>
      <c r="I31" s="374"/>
      <c r="J31" s="374"/>
      <c r="K31" s="374"/>
      <c r="L31" s="374"/>
      <c r="M31" s="374"/>
    </row>
    <row r="32" spans="1:13" ht="12.75" customHeight="1">
      <c r="A32" s="111"/>
      <c r="B32" s="140"/>
      <c r="C32" s="375" t="s">
        <v>285</v>
      </c>
      <c r="D32" s="375"/>
      <c r="E32" s="375"/>
      <c r="F32" s="375"/>
      <c r="G32" s="375"/>
      <c r="H32" s="375"/>
      <c r="I32" s="375"/>
      <c r="J32" s="375"/>
      <c r="K32" s="375"/>
      <c r="L32" s="375"/>
      <c r="M32" s="375"/>
    </row>
    <row r="33" spans="1:13" ht="12.75" customHeight="1">
      <c r="A33" s="111"/>
      <c r="B33" s="140"/>
      <c r="C33" s="112"/>
      <c r="D33" s="112"/>
      <c r="E33" s="112"/>
      <c r="F33" s="112"/>
      <c r="G33" s="112"/>
      <c r="H33" s="112"/>
      <c r="I33" s="112"/>
      <c r="J33" s="112"/>
      <c r="K33" s="134"/>
      <c r="L33" s="134"/>
      <c r="M33" s="134"/>
    </row>
    <row r="34" spans="1:13" s="123" customFormat="1" ht="17.25" customHeight="1">
      <c r="A34" s="363" t="s">
        <v>74</v>
      </c>
      <c r="B34" s="364"/>
      <c r="C34" s="319" t="s">
        <v>254</v>
      </c>
      <c r="D34" s="319"/>
      <c r="E34" s="319"/>
      <c r="F34" s="319"/>
      <c r="G34" s="319"/>
      <c r="H34" s="319"/>
      <c r="I34" s="319"/>
      <c r="J34" s="319"/>
      <c r="K34" s="319"/>
      <c r="L34" s="325"/>
      <c r="M34" s="325"/>
    </row>
    <row r="35" spans="1:13" s="123" customFormat="1" ht="15">
      <c r="A35" s="327" t="s">
        <v>73</v>
      </c>
      <c r="B35" s="327"/>
      <c r="C35" s="324" t="s">
        <v>237</v>
      </c>
      <c r="D35" s="325"/>
      <c r="E35" s="325"/>
      <c r="F35" s="325"/>
      <c r="G35" s="325"/>
      <c r="H35" s="325"/>
      <c r="I35" s="325"/>
      <c r="J35" s="325"/>
      <c r="K35" s="325"/>
      <c r="L35" s="325"/>
      <c r="M35" s="325"/>
    </row>
    <row r="36" spans="1:13" s="123" customFormat="1" ht="15">
      <c r="A36" s="327" t="s">
        <v>71</v>
      </c>
      <c r="B36" s="327"/>
      <c r="C36" s="324" t="s">
        <v>125</v>
      </c>
      <c r="D36" s="325"/>
      <c r="E36" s="325"/>
      <c r="F36" s="325"/>
      <c r="G36" s="325"/>
      <c r="H36" s="325"/>
      <c r="I36" s="325"/>
      <c r="J36" s="325"/>
      <c r="K36" s="325"/>
      <c r="L36" s="325"/>
      <c r="M36" s="325"/>
    </row>
    <row r="37" spans="1:13" s="123" customFormat="1" ht="15">
      <c r="A37" s="327" t="s">
        <v>91</v>
      </c>
      <c r="B37" s="327"/>
      <c r="C37" s="324" t="s">
        <v>125</v>
      </c>
      <c r="D37" s="325"/>
      <c r="E37" s="325"/>
      <c r="F37" s="325"/>
      <c r="G37" s="325"/>
      <c r="H37" s="325"/>
      <c r="I37" s="325"/>
      <c r="J37" s="325"/>
      <c r="K37" s="325"/>
      <c r="L37" s="325"/>
      <c r="M37" s="325"/>
    </row>
    <row r="38" spans="1:13" s="123" customFormat="1" ht="15">
      <c r="A38" s="126" t="s">
        <v>140</v>
      </c>
      <c r="B38" s="126"/>
      <c r="C38" s="324" t="s">
        <v>125</v>
      </c>
      <c r="D38" s="325"/>
      <c r="E38" s="325"/>
      <c r="F38" s="325"/>
      <c r="G38" s="325"/>
      <c r="H38" s="325"/>
      <c r="I38" s="325"/>
      <c r="J38" s="325"/>
      <c r="K38" s="325"/>
      <c r="L38" s="325"/>
      <c r="M38" s="325"/>
    </row>
    <row r="39" spans="1:13" s="123" customFormat="1" ht="15">
      <c r="A39" s="126" t="s">
        <v>70</v>
      </c>
      <c r="B39" s="126"/>
      <c r="C39" s="324" t="s">
        <v>125</v>
      </c>
      <c r="D39" s="325"/>
      <c r="E39" s="325"/>
      <c r="F39" s="325"/>
      <c r="G39" s="325"/>
      <c r="H39" s="325"/>
      <c r="I39" s="325"/>
      <c r="J39" s="325"/>
      <c r="K39" s="325"/>
      <c r="L39" s="325"/>
      <c r="M39" s="325"/>
    </row>
    <row r="40" spans="1:13" s="123" customFormat="1" ht="15">
      <c r="A40" s="327" t="s">
        <v>92</v>
      </c>
      <c r="B40" s="327"/>
      <c r="C40" s="324" t="s">
        <v>125</v>
      </c>
      <c r="D40" s="325"/>
      <c r="E40" s="325"/>
      <c r="F40" s="325"/>
      <c r="G40" s="325"/>
      <c r="H40" s="325"/>
      <c r="I40" s="325"/>
      <c r="J40" s="325"/>
      <c r="K40" s="325"/>
      <c r="L40" s="325"/>
      <c r="M40" s="325"/>
    </row>
    <row r="41" spans="1:13" s="123" customFormat="1" ht="15">
      <c r="A41" s="327" t="s">
        <v>69</v>
      </c>
      <c r="B41" s="327"/>
      <c r="C41" s="324" t="s">
        <v>126</v>
      </c>
      <c r="D41" s="325"/>
      <c r="E41" s="325"/>
      <c r="F41" s="325"/>
      <c r="G41" s="325"/>
      <c r="H41" s="325"/>
      <c r="I41" s="325"/>
      <c r="J41" s="325"/>
      <c r="K41" s="325"/>
      <c r="L41" s="325"/>
      <c r="M41" s="325"/>
    </row>
    <row r="42" spans="1:11" s="123" customFormat="1" ht="12" customHeight="1">
      <c r="A42" s="125"/>
      <c r="B42" s="125"/>
      <c r="C42" s="124"/>
      <c r="D42" s="124"/>
      <c r="E42" s="124"/>
      <c r="F42" s="124"/>
      <c r="G42" s="124"/>
      <c r="H42" s="124"/>
      <c r="I42" s="124"/>
      <c r="J42" s="124"/>
      <c r="K42" s="124"/>
    </row>
    <row r="43" spans="1:13" ht="24" customHeight="1">
      <c r="A43" s="382" t="s">
        <v>35</v>
      </c>
      <c r="B43" s="325"/>
      <c r="C43" s="326" t="s">
        <v>197</v>
      </c>
      <c r="D43" s="326"/>
      <c r="E43" s="326"/>
      <c r="F43" s="326"/>
      <c r="G43" s="326"/>
      <c r="H43" s="326"/>
      <c r="I43" s="326"/>
      <c r="J43" s="326"/>
      <c r="K43" s="326"/>
      <c r="L43" s="326"/>
      <c r="M43" s="320"/>
    </row>
    <row r="45" spans="1:13" s="123" customFormat="1" ht="15">
      <c r="A45" s="329" t="s">
        <v>68</v>
      </c>
      <c r="B45" s="330"/>
      <c r="C45" s="319" t="s">
        <v>176</v>
      </c>
      <c r="D45" s="319"/>
      <c r="E45" s="319"/>
      <c r="F45" s="319"/>
      <c r="G45" s="319"/>
      <c r="H45" s="319"/>
      <c r="I45" s="319"/>
      <c r="J45" s="319"/>
      <c r="K45" s="319"/>
      <c r="L45" s="320"/>
      <c r="M45" s="320"/>
    </row>
    <row r="47" spans="1:13" ht="15">
      <c r="A47" s="322" t="s">
        <v>141</v>
      </c>
      <c r="B47" s="323"/>
      <c r="C47" s="328" t="s">
        <v>177</v>
      </c>
      <c r="D47" s="328"/>
      <c r="E47" s="328"/>
      <c r="F47" s="328"/>
      <c r="G47" s="328"/>
      <c r="H47" s="328"/>
      <c r="I47" s="328"/>
      <c r="J47" s="328"/>
      <c r="K47" s="328"/>
      <c r="L47" s="328"/>
      <c r="M47" s="328"/>
    </row>
    <row r="49" spans="1:13" ht="39" customHeight="1">
      <c r="A49" s="322" t="s">
        <v>67</v>
      </c>
      <c r="B49" s="323"/>
      <c r="C49" s="321" t="s">
        <v>178</v>
      </c>
      <c r="D49" s="321"/>
      <c r="E49" s="321"/>
      <c r="F49" s="321"/>
      <c r="G49" s="321"/>
      <c r="H49" s="321"/>
      <c r="I49" s="321"/>
      <c r="J49" s="321"/>
      <c r="K49" s="321"/>
      <c r="L49" s="321"/>
      <c r="M49" s="321"/>
    </row>
    <row r="50" spans="1:13" ht="15">
      <c r="A50" s="14"/>
      <c r="B50" s="136"/>
      <c r="C50" s="112"/>
      <c r="D50" s="112"/>
      <c r="E50" s="112"/>
      <c r="F50" s="112"/>
      <c r="G50" s="112"/>
      <c r="H50" s="112"/>
      <c r="I50" s="112"/>
      <c r="J50" s="112"/>
      <c r="K50" s="112"/>
      <c r="L50" s="112"/>
      <c r="M50" s="112"/>
    </row>
    <row r="51" spans="1:13" ht="27" customHeight="1">
      <c r="A51" s="358" t="s">
        <v>33</v>
      </c>
      <c r="B51" s="358"/>
      <c r="C51" s="376" t="s">
        <v>191</v>
      </c>
      <c r="D51" s="377"/>
      <c r="E51" s="377"/>
      <c r="F51" s="377"/>
      <c r="G51" s="377"/>
      <c r="H51" s="377"/>
      <c r="I51" s="377"/>
      <c r="J51" s="377"/>
      <c r="K51" s="377"/>
      <c r="L51" s="377"/>
      <c r="M51" s="377"/>
    </row>
    <row r="52" spans="1:13" s="100" customFormat="1" ht="12.75" customHeight="1">
      <c r="A52" s="143"/>
      <c r="B52" s="143"/>
      <c r="C52" s="143"/>
      <c r="D52" s="143"/>
      <c r="E52" s="143"/>
      <c r="F52" s="143"/>
      <c r="G52" s="143"/>
      <c r="H52" s="143"/>
      <c r="I52" s="143"/>
      <c r="J52" s="143"/>
      <c r="K52" s="143"/>
      <c r="L52" s="143"/>
      <c r="M52" s="107"/>
    </row>
    <row r="53" spans="1:13" ht="12">
      <c r="A53" s="355" t="s">
        <v>26</v>
      </c>
      <c r="B53" s="355"/>
      <c r="C53" s="333" t="s">
        <v>29</v>
      </c>
      <c r="D53" s="333"/>
      <c r="E53" s="333"/>
      <c r="F53" s="333"/>
      <c r="G53" s="333"/>
      <c r="H53" s="333"/>
      <c r="I53" s="333"/>
      <c r="J53" s="333"/>
      <c r="K53" s="333"/>
      <c r="L53" s="333"/>
      <c r="M53" s="112"/>
    </row>
    <row r="54" spans="1:13" ht="12">
      <c r="A54" s="1"/>
      <c r="B54" s="1"/>
      <c r="C54" s="1"/>
      <c r="D54" s="1"/>
      <c r="E54" s="1"/>
      <c r="F54" s="1"/>
      <c r="G54" s="1"/>
      <c r="H54" s="1"/>
      <c r="I54" s="1"/>
      <c r="J54" s="1"/>
      <c r="K54" s="1"/>
      <c r="L54" s="1"/>
      <c r="M54" s="112"/>
    </row>
    <row r="55" spans="1:13" ht="12">
      <c r="A55" s="3" t="s">
        <v>24</v>
      </c>
      <c r="B55" s="3"/>
      <c r="C55" s="335" t="s">
        <v>179</v>
      </c>
      <c r="D55" s="335"/>
      <c r="E55" s="335"/>
      <c r="F55" s="335"/>
      <c r="G55" s="335"/>
      <c r="H55" s="335"/>
      <c r="I55" s="335"/>
      <c r="J55" s="335"/>
      <c r="K55" s="335"/>
      <c r="L55" s="335"/>
      <c r="M55" s="112"/>
    </row>
    <row r="56" spans="1:13" ht="12">
      <c r="A56" s="1"/>
      <c r="B56" s="1"/>
      <c r="C56" s="1"/>
      <c r="D56" s="1"/>
      <c r="E56" s="1"/>
      <c r="F56" s="1"/>
      <c r="G56" s="1"/>
      <c r="H56" s="1"/>
      <c r="I56" s="1"/>
      <c r="J56" s="1"/>
      <c r="K56" s="1"/>
      <c r="L56" s="1"/>
      <c r="M56" s="112"/>
    </row>
    <row r="57" spans="1:13" ht="12">
      <c r="A57" s="336" t="s">
        <v>21</v>
      </c>
      <c r="B57" s="336"/>
      <c r="C57" s="335" t="s">
        <v>257</v>
      </c>
      <c r="D57" s="335"/>
      <c r="E57" s="335"/>
      <c r="F57" s="335"/>
      <c r="G57" s="335"/>
      <c r="H57" s="335"/>
      <c r="I57" s="335"/>
      <c r="J57" s="335"/>
      <c r="K57" s="335"/>
      <c r="L57" s="335"/>
      <c r="M57" s="112"/>
    </row>
    <row r="58" spans="1:13" ht="12">
      <c r="A58" s="1"/>
      <c r="B58" s="1"/>
      <c r="C58" s="1"/>
      <c r="D58" s="1"/>
      <c r="E58" s="1"/>
      <c r="F58" s="1"/>
      <c r="G58" s="1"/>
      <c r="H58" s="1"/>
      <c r="I58" s="1"/>
      <c r="J58" s="1"/>
      <c r="K58" s="1"/>
      <c r="L58" s="1"/>
      <c r="M58" s="112"/>
    </row>
    <row r="59" spans="1:13" ht="12">
      <c r="A59" s="336" t="s">
        <v>28</v>
      </c>
      <c r="B59" s="336"/>
      <c r="C59" s="335" t="s">
        <v>30</v>
      </c>
      <c r="D59" s="335"/>
      <c r="E59" s="335"/>
      <c r="F59" s="335"/>
      <c r="G59" s="335"/>
      <c r="H59" s="335"/>
      <c r="I59" s="335"/>
      <c r="J59" s="335"/>
      <c r="K59" s="335"/>
      <c r="L59" s="335"/>
      <c r="M59" s="112"/>
    </row>
    <row r="60" spans="1:13" ht="12">
      <c r="A60" s="1"/>
      <c r="B60" s="1"/>
      <c r="C60" s="1"/>
      <c r="D60" s="1"/>
      <c r="E60" s="1"/>
      <c r="F60" s="1"/>
      <c r="G60" s="1"/>
      <c r="H60" s="1"/>
      <c r="I60" s="1"/>
      <c r="J60" s="1"/>
      <c r="K60" s="1"/>
      <c r="L60" s="1"/>
      <c r="M60" s="112"/>
    </row>
    <row r="61" spans="1:13" ht="12">
      <c r="A61" s="336" t="s">
        <v>22</v>
      </c>
      <c r="B61" s="336"/>
      <c r="C61" s="335" t="s">
        <v>31</v>
      </c>
      <c r="D61" s="335"/>
      <c r="E61" s="335"/>
      <c r="F61" s="335"/>
      <c r="G61" s="335"/>
      <c r="H61" s="335"/>
      <c r="I61" s="335"/>
      <c r="J61" s="335"/>
      <c r="K61" s="335"/>
      <c r="L61" s="335"/>
      <c r="M61" s="112"/>
    </row>
    <row r="62" spans="1:13" ht="12">
      <c r="A62" s="1"/>
      <c r="B62" s="1"/>
      <c r="C62" s="1"/>
      <c r="D62" s="1"/>
      <c r="E62" s="1"/>
      <c r="F62" s="1"/>
      <c r="G62" s="1"/>
      <c r="H62" s="1"/>
      <c r="I62" s="1"/>
      <c r="J62" s="1"/>
      <c r="K62" s="1"/>
      <c r="L62" s="1"/>
      <c r="M62" s="112"/>
    </row>
    <row r="63" spans="1:13" ht="12">
      <c r="A63" s="336" t="s">
        <v>23</v>
      </c>
      <c r="B63" s="336"/>
      <c r="C63" s="97" t="s">
        <v>238</v>
      </c>
      <c r="M63" s="112"/>
    </row>
    <row r="64" spans="1:13" ht="12">
      <c r="A64" s="192"/>
      <c r="B64" s="192"/>
      <c r="C64" s="137"/>
      <c r="D64" s="137"/>
      <c r="E64" s="137"/>
      <c r="F64" s="137"/>
      <c r="G64" s="137"/>
      <c r="H64" s="137"/>
      <c r="I64" s="137"/>
      <c r="J64" s="137"/>
      <c r="K64" s="137"/>
      <c r="L64" s="137"/>
      <c r="M64" s="112"/>
    </row>
    <row r="65" spans="1:13" ht="12">
      <c r="A65" s="192"/>
      <c r="B65" s="192"/>
      <c r="C65" s="137" t="s">
        <v>256</v>
      </c>
      <c r="D65" s="137"/>
      <c r="E65" s="137"/>
      <c r="F65" s="137"/>
      <c r="G65" s="137"/>
      <c r="H65" s="137"/>
      <c r="I65" s="137"/>
      <c r="J65" s="137"/>
      <c r="K65" s="137"/>
      <c r="L65" s="137"/>
      <c r="M65" s="112"/>
    </row>
    <row r="66" spans="1:13" ht="12">
      <c r="A66" s="192"/>
      <c r="B66" s="192"/>
      <c r="C66" s="137"/>
      <c r="D66" s="137"/>
      <c r="E66" s="137"/>
      <c r="F66" s="137"/>
      <c r="G66" s="137"/>
      <c r="H66" s="137"/>
      <c r="I66" s="137"/>
      <c r="J66" s="137"/>
      <c r="K66" s="137"/>
      <c r="L66" s="137"/>
      <c r="M66" s="112"/>
    </row>
    <row r="67" spans="1:13" ht="12">
      <c r="A67" s="192"/>
      <c r="B67" s="192"/>
      <c r="C67" s="335" t="s">
        <v>239</v>
      </c>
      <c r="D67" s="335"/>
      <c r="E67" s="335"/>
      <c r="F67" s="335"/>
      <c r="G67" s="335"/>
      <c r="H67" s="335"/>
      <c r="I67" s="335"/>
      <c r="J67" s="335"/>
      <c r="K67" s="335"/>
      <c r="L67" s="335"/>
      <c r="M67" s="112"/>
    </row>
    <row r="68" spans="1:13" ht="12.75">
      <c r="A68" s="1"/>
      <c r="B68" s="1"/>
      <c r="C68" s="5" t="s">
        <v>198</v>
      </c>
      <c r="D68" s="137"/>
      <c r="E68" s="137"/>
      <c r="F68" s="137"/>
      <c r="G68" s="137"/>
      <c r="H68" s="137"/>
      <c r="I68" s="137"/>
      <c r="J68" s="137"/>
      <c r="K68" s="137"/>
      <c r="L68" s="137"/>
      <c r="M68" s="112"/>
    </row>
    <row r="69" spans="1:13" ht="12">
      <c r="A69" s="1"/>
      <c r="B69" s="1"/>
      <c r="C69" s="1"/>
      <c r="D69" s="1"/>
      <c r="E69" s="1"/>
      <c r="F69" s="1"/>
      <c r="G69" s="1"/>
      <c r="H69" s="1"/>
      <c r="I69" s="1"/>
      <c r="J69" s="1"/>
      <c r="K69" s="1"/>
      <c r="L69" s="1"/>
      <c r="M69" s="112"/>
    </row>
    <row r="70" spans="1:13" ht="27" customHeight="1">
      <c r="A70" s="1"/>
      <c r="B70" s="1"/>
      <c r="C70" s="338" t="s">
        <v>240</v>
      </c>
      <c r="D70" s="338"/>
      <c r="E70" s="338"/>
      <c r="F70" s="338"/>
      <c r="G70" s="338"/>
      <c r="H70" s="338"/>
      <c r="I70" s="338"/>
      <c r="J70" s="338"/>
      <c r="K70" s="338"/>
      <c r="L70" s="338"/>
      <c r="M70" s="112"/>
    </row>
    <row r="71" spans="1:13" ht="12">
      <c r="A71" s="1"/>
      <c r="B71" s="1"/>
      <c r="C71" s="138"/>
      <c r="D71" s="138"/>
      <c r="E71" s="138"/>
      <c r="F71" s="138"/>
      <c r="G71" s="138"/>
      <c r="H71" s="138"/>
      <c r="I71" s="138"/>
      <c r="J71" s="138"/>
      <c r="K71" s="138"/>
      <c r="L71" s="138"/>
      <c r="M71" s="112"/>
    </row>
    <row r="72" spans="1:13" ht="12">
      <c r="A72" s="1"/>
      <c r="B72" s="1"/>
      <c r="C72" s="348" t="s">
        <v>32</v>
      </c>
      <c r="D72" s="348"/>
      <c r="E72" s="348"/>
      <c r="F72" s="348"/>
      <c r="G72" s="348"/>
      <c r="H72" s="348"/>
      <c r="I72" s="348"/>
      <c r="J72" s="348"/>
      <c r="K72" s="348"/>
      <c r="L72" s="348"/>
      <c r="M72" s="112"/>
    </row>
    <row r="73" spans="1:13" ht="12">
      <c r="A73" s="1"/>
      <c r="B73" s="1"/>
      <c r="C73" s="137"/>
      <c r="D73" s="137"/>
      <c r="E73" s="137"/>
      <c r="F73" s="137"/>
      <c r="G73" s="137"/>
      <c r="H73" s="137"/>
      <c r="I73" s="137"/>
      <c r="J73" s="137"/>
      <c r="K73" s="137"/>
      <c r="L73" s="137"/>
      <c r="M73" s="112"/>
    </row>
    <row r="74" spans="1:13" ht="39.75" customHeight="1">
      <c r="A74" s="139"/>
      <c r="B74" s="1"/>
      <c r="C74" s="338" t="s">
        <v>242</v>
      </c>
      <c r="D74" s="338"/>
      <c r="E74" s="338"/>
      <c r="F74" s="338"/>
      <c r="G74" s="338"/>
      <c r="H74" s="338"/>
      <c r="I74" s="338"/>
      <c r="J74" s="338"/>
      <c r="K74" s="338"/>
      <c r="L74" s="338"/>
      <c r="M74" s="112"/>
    </row>
    <row r="75" spans="1:13" ht="15" customHeight="1">
      <c r="A75" s="139"/>
      <c r="B75" s="1"/>
      <c r="C75" s="138"/>
      <c r="D75" s="138"/>
      <c r="E75" s="138"/>
      <c r="F75" s="138"/>
      <c r="G75" s="138"/>
      <c r="H75" s="138"/>
      <c r="I75" s="138"/>
      <c r="J75" s="138"/>
      <c r="K75" s="138"/>
      <c r="L75" s="138"/>
      <c r="M75" s="112"/>
    </row>
    <row r="76" spans="1:13" ht="30" customHeight="1">
      <c r="A76" s="337" t="s">
        <v>10</v>
      </c>
      <c r="B76" s="337"/>
      <c r="C76" s="338" t="s">
        <v>78</v>
      </c>
      <c r="D76" s="338"/>
      <c r="E76" s="338"/>
      <c r="F76" s="338"/>
      <c r="G76" s="338"/>
      <c r="H76" s="338"/>
      <c r="I76" s="338"/>
      <c r="J76" s="338"/>
      <c r="K76" s="338"/>
      <c r="L76" s="338"/>
      <c r="M76" s="112"/>
    </row>
    <row r="77" spans="1:13" s="100" customFormat="1" ht="12.75" customHeight="1">
      <c r="A77" s="141"/>
      <c r="B77" s="141"/>
      <c r="C77" s="142"/>
      <c r="D77" s="142"/>
      <c r="E77" s="142"/>
      <c r="F77" s="142"/>
      <c r="G77" s="142"/>
      <c r="H77" s="142"/>
      <c r="I77" s="142"/>
      <c r="J77" s="142"/>
      <c r="K77" s="142"/>
      <c r="L77" s="142"/>
      <c r="M77" s="107"/>
    </row>
    <row r="78" spans="1:13" ht="27" customHeight="1">
      <c r="A78" s="3"/>
      <c r="B78" s="1"/>
      <c r="C78" s="334" t="s">
        <v>123</v>
      </c>
      <c r="D78" s="334"/>
      <c r="E78" s="334"/>
      <c r="F78" s="334"/>
      <c r="G78" s="334"/>
      <c r="H78" s="334"/>
      <c r="I78" s="334"/>
      <c r="J78" s="334"/>
      <c r="K78" s="334"/>
      <c r="L78" s="334"/>
      <c r="M78" s="112"/>
    </row>
    <row r="79" spans="1:13" ht="12">
      <c r="A79" s="3"/>
      <c r="B79" s="1"/>
      <c r="C79" s="1"/>
      <c r="D79" s="1"/>
      <c r="E79" s="1"/>
      <c r="F79" s="1"/>
      <c r="G79" s="1"/>
      <c r="H79" s="1"/>
      <c r="I79" s="1"/>
      <c r="J79" s="1"/>
      <c r="K79" s="1"/>
      <c r="L79" s="1"/>
      <c r="M79" s="112"/>
    </row>
    <row r="80" spans="1:13" s="117" customFormat="1" ht="15" customHeight="1">
      <c r="A80" s="344" t="s">
        <v>54</v>
      </c>
      <c r="B80" s="344"/>
      <c r="C80" s="344"/>
      <c r="D80" s="344"/>
      <c r="E80" s="344"/>
      <c r="F80" s="344"/>
      <c r="G80" s="344"/>
      <c r="H80" s="344"/>
      <c r="I80" s="344"/>
      <c r="J80" s="344"/>
      <c r="K80" s="344"/>
      <c r="L80" s="344"/>
      <c r="M80" s="345"/>
    </row>
    <row r="81" spans="1:13" s="120" customFormat="1" ht="12" customHeight="1">
      <c r="A81" s="122"/>
      <c r="B81" s="122"/>
      <c r="C81" s="122"/>
      <c r="D81" s="122"/>
      <c r="E81" s="122"/>
      <c r="F81" s="122"/>
      <c r="G81" s="122"/>
      <c r="H81" s="122"/>
      <c r="I81" s="122"/>
      <c r="J81" s="122"/>
      <c r="K81" s="122"/>
      <c r="L81" s="122"/>
      <c r="M81" s="121"/>
    </row>
    <row r="82" spans="1:13" ht="15">
      <c r="A82" s="339" t="s">
        <v>167</v>
      </c>
      <c r="B82" s="325"/>
      <c r="C82" s="321" t="s">
        <v>180</v>
      </c>
      <c r="D82" s="321"/>
      <c r="E82" s="321"/>
      <c r="F82" s="321"/>
      <c r="G82" s="321"/>
      <c r="H82" s="321"/>
      <c r="I82" s="321"/>
      <c r="J82" s="321"/>
      <c r="K82" s="347"/>
      <c r="L82" s="347"/>
      <c r="M82" s="347"/>
    </row>
    <row r="83" spans="1:13" ht="12" customHeight="1">
      <c r="A83" s="104"/>
      <c r="C83" s="321"/>
      <c r="D83" s="321"/>
      <c r="E83" s="321"/>
      <c r="F83" s="321"/>
      <c r="G83" s="321"/>
      <c r="H83" s="321"/>
      <c r="I83" s="321"/>
      <c r="J83" s="321"/>
      <c r="K83" s="347"/>
      <c r="L83" s="347"/>
      <c r="M83" s="347"/>
    </row>
    <row r="84" spans="1:13" s="118" customFormat="1" ht="78.75" customHeight="1">
      <c r="A84" s="119"/>
      <c r="B84" s="119"/>
      <c r="C84" s="342" t="s">
        <v>124</v>
      </c>
      <c r="D84" s="343"/>
      <c r="E84" s="343"/>
      <c r="F84" s="343"/>
      <c r="G84" s="343"/>
      <c r="H84" s="343"/>
      <c r="I84" s="343"/>
      <c r="J84" s="343"/>
      <c r="K84" s="343"/>
      <c r="L84" s="343"/>
      <c r="M84" s="343"/>
    </row>
    <row r="86" spans="1:13" ht="24" customHeight="1">
      <c r="A86" s="322" t="s">
        <v>192</v>
      </c>
      <c r="B86" s="325"/>
      <c r="C86" s="321" t="s">
        <v>181</v>
      </c>
      <c r="D86" s="321"/>
      <c r="E86" s="321"/>
      <c r="F86" s="321"/>
      <c r="G86" s="321"/>
      <c r="H86" s="321"/>
      <c r="I86" s="321"/>
      <c r="J86" s="321"/>
      <c r="K86" s="347"/>
      <c r="L86" s="347"/>
      <c r="M86" s="347"/>
    </row>
    <row r="87" spans="1:13" ht="12" customHeight="1">
      <c r="A87" s="14"/>
      <c r="B87" s="108"/>
      <c r="C87" s="112"/>
      <c r="D87" s="112"/>
      <c r="E87" s="112"/>
      <c r="F87" s="112"/>
      <c r="G87" s="112"/>
      <c r="H87" s="112"/>
      <c r="I87" s="112"/>
      <c r="J87" s="112"/>
      <c r="K87" s="15"/>
      <c r="L87" s="15"/>
      <c r="M87" s="15"/>
    </row>
    <row r="88" spans="1:13" ht="24" customHeight="1">
      <c r="A88" s="322" t="s">
        <v>192</v>
      </c>
      <c r="B88" s="325"/>
      <c r="C88" s="321" t="s">
        <v>181</v>
      </c>
      <c r="D88" s="321"/>
      <c r="E88" s="321"/>
      <c r="F88" s="321"/>
      <c r="G88" s="321"/>
      <c r="H88" s="321"/>
      <c r="I88" s="321"/>
      <c r="J88" s="321"/>
      <c r="K88" s="347"/>
      <c r="L88" s="347"/>
      <c r="M88" s="347"/>
    </row>
    <row r="90" spans="1:13" s="117" customFormat="1" ht="15">
      <c r="A90" s="344" t="s">
        <v>169</v>
      </c>
      <c r="B90" s="345"/>
      <c r="C90" s="345"/>
      <c r="D90" s="345"/>
      <c r="E90" s="345"/>
      <c r="F90" s="345"/>
      <c r="G90" s="345"/>
      <c r="H90" s="345"/>
      <c r="I90" s="345"/>
      <c r="J90" s="345"/>
      <c r="K90" s="345"/>
      <c r="L90" s="345"/>
      <c r="M90" s="345"/>
    </row>
    <row r="92" spans="1:13" ht="12.75" customHeight="1">
      <c r="A92" s="322" t="s">
        <v>66</v>
      </c>
      <c r="B92" s="323"/>
      <c r="C92" s="321" t="s">
        <v>182</v>
      </c>
      <c r="D92" s="320"/>
      <c r="E92" s="320"/>
      <c r="F92" s="320"/>
      <c r="G92" s="320"/>
      <c r="H92" s="320"/>
      <c r="I92" s="320"/>
      <c r="J92" s="320"/>
      <c r="K92" s="320"/>
      <c r="L92" s="320"/>
      <c r="M92" s="320"/>
    </row>
    <row r="93" spans="1:10" ht="12.75" customHeight="1">
      <c r="A93" s="98"/>
      <c r="B93" s="98"/>
      <c r="C93" s="112"/>
      <c r="D93" s="106"/>
      <c r="E93" s="106"/>
      <c r="F93" s="106"/>
      <c r="G93" s="106"/>
      <c r="H93" s="106"/>
      <c r="I93" s="106"/>
      <c r="J93" s="106"/>
    </row>
    <row r="94" spans="1:13" ht="12.75" customHeight="1">
      <c r="A94" s="322" t="s">
        <v>28</v>
      </c>
      <c r="B94" s="323"/>
      <c r="C94" s="321" t="s">
        <v>183</v>
      </c>
      <c r="D94" s="320"/>
      <c r="E94" s="320"/>
      <c r="F94" s="320"/>
      <c r="G94" s="320"/>
      <c r="H94" s="320"/>
      <c r="I94" s="320"/>
      <c r="J94" s="320"/>
      <c r="K94" s="320"/>
      <c r="L94" s="320"/>
      <c r="M94" s="320"/>
    </row>
    <row r="95" ht="12">
      <c r="C95" s="98"/>
    </row>
    <row r="96" spans="1:13" ht="15">
      <c r="A96" s="339" t="s">
        <v>65</v>
      </c>
      <c r="B96" s="325"/>
      <c r="C96" s="328" t="s">
        <v>184</v>
      </c>
      <c r="D96" s="328"/>
      <c r="E96" s="328"/>
      <c r="F96" s="328"/>
      <c r="G96" s="328"/>
      <c r="H96" s="328"/>
      <c r="I96" s="328"/>
      <c r="J96" s="328"/>
      <c r="K96" s="328"/>
      <c r="L96" s="328"/>
      <c r="M96" s="328"/>
    </row>
    <row r="98" spans="1:13" ht="15">
      <c r="A98" s="339" t="s">
        <v>64</v>
      </c>
      <c r="B98" s="325"/>
      <c r="C98" s="346" t="s">
        <v>185</v>
      </c>
      <c r="D98" s="346"/>
      <c r="E98" s="346"/>
      <c r="F98" s="346"/>
      <c r="G98" s="346"/>
      <c r="H98" s="346"/>
      <c r="I98" s="346"/>
      <c r="J98" s="346"/>
      <c r="K98" s="346"/>
      <c r="L98" s="346"/>
      <c r="M98" s="346"/>
    </row>
    <row r="99" ht="11.25" customHeight="1"/>
    <row r="100" spans="1:13" ht="36" customHeight="1">
      <c r="A100" s="322" t="s">
        <v>45</v>
      </c>
      <c r="B100" s="325"/>
      <c r="C100" s="321" t="s">
        <v>193</v>
      </c>
      <c r="D100" s="321"/>
      <c r="E100" s="321"/>
      <c r="F100" s="321"/>
      <c r="G100" s="321"/>
      <c r="H100" s="321"/>
      <c r="I100" s="321"/>
      <c r="J100" s="321"/>
      <c r="K100" s="320"/>
      <c r="L100" s="320"/>
      <c r="M100" s="320"/>
    </row>
    <row r="101" spans="1:9" s="100" customFormat="1" ht="12">
      <c r="A101" s="115"/>
      <c r="D101" s="114"/>
      <c r="E101" s="113"/>
      <c r="F101" s="113"/>
      <c r="G101" s="113"/>
      <c r="H101" s="113"/>
      <c r="I101" s="113"/>
    </row>
    <row r="102" spans="1:13" ht="26.25" customHeight="1">
      <c r="A102" s="341" t="s">
        <v>96</v>
      </c>
      <c r="B102" s="323"/>
      <c r="C102" s="321" t="s">
        <v>194</v>
      </c>
      <c r="D102" s="321"/>
      <c r="E102" s="321"/>
      <c r="F102" s="321"/>
      <c r="G102" s="321"/>
      <c r="H102" s="321"/>
      <c r="I102" s="321"/>
      <c r="J102" s="321"/>
      <c r="K102" s="320"/>
      <c r="L102" s="320"/>
      <c r="M102" s="320"/>
    </row>
    <row r="103" spans="1:13" ht="12" customHeight="1">
      <c r="A103" s="111"/>
      <c r="B103" s="108"/>
      <c r="C103" s="112"/>
      <c r="D103" s="112"/>
      <c r="E103" s="112"/>
      <c r="F103" s="112"/>
      <c r="G103" s="112"/>
      <c r="H103" s="112"/>
      <c r="I103" s="112"/>
      <c r="J103" s="112"/>
      <c r="K103" s="106"/>
      <c r="L103" s="106"/>
      <c r="M103" s="106"/>
    </row>
    <row r="104" spans="1:10" ht="38.25" customHeight="1">
      <c r="A104" s="341" t="s">
        <v>44</v>
      </c>
      <c r="B104" s="325"/>
      <c r="C104" s="321" t="s">
        <v>172</v>
      </c>
      <c r="D104" s="321"/>
      <c r="E104" s="321"/>
      <c r="F104" s="321"/>
      <c r="G104" s="321"/>
      <c r="H104" s="321"/>
      <c r="I104" s="321"/>
      <c r="J104" s="321"/>
    </row>
    <row r="105" spans="1:13" ht="15">
      <c r="A105" s="100"/>
      <c r="B105" s="100"/>
      <c r="C105" s="328"/>
      <c r="D105" s="328"/>
      <c r="E105" s="328"/>
      <c r="F105" s="328"/>
      <c r="G105" s="328"/>
      <c r="H105" s="328"/>
      <c r="I105" s="328"/>
      <c r="J105" s="328"/>
      <c r="K105" s="320"/>
      <c r="L105" s="320"/>
      <c r="M105" s="320"/>
    </row>
    <row r="106" spans="1:13" ht="18" customHeight="1">
      <c r="A106" s="352" t="s">
        <v>97</v>
      </c>
      <c r="B106" s="325"/>
      <c r="C106" s="321" t="s">
        <v>245</v>
      </c>
      <c r="D106" s="321"/>
      <c r="E106" s="321"/>
      <c r="F106" s="321"/>
      <c r="G106" s="321"/>
      <c r="H106" s="321"/>
      <c r="I106" s="321"/>
      <c r="J106" s="321"/>
      <c r="K106" s="328"/>
      <c r="L106" s="328"/>
      <c r="M106" s="328"/>
    </row>
    <row r="107" spans="1:13" ht="7.5" customHeight="1">
      <c r="A107" s="153"/>
      <c r="B107" s="151"/>
      <c r="C107" s="112"/>
      <c r="D107" s="112"/>
      <c r="E107" s="112"/>
      <c r="F107" s="112"/>
      <c r="G107" s="112"/>
      <c r="H107" s="112"/>
      <c r="I107" s="112"/>
      <c r="J107" s="112"/>
      <c r="K107" s="152"/>
      <c r="L107" s="152"/>
      <c r="M107" s="152"/>
    </row>
    <row r="108" spans="1:13" ht="21" customHeight="1">
      <c r="A108" s="153" t="s">
        <v>105</v>
      </c>
      <c r="B108" s="112"/>
      <c r="C108" s="321" t="s">
        <v>246</v>
      </c>
      <c r="D108" s="321"/>
      <c r="E108" s="321"/>
      <c r="F108" s="321"/>
      <c r="G108" s="321"/>
      <c r="H108" s="321"/>
      <c r="I108" s="321"/>
      <c r="J108" s="321"/>
      <c r="K108" s="328"/>
      <c r="L108" s="328"/>
      <c r="M108" s="328"/>
    </row>
    <row r="109" spans="1:2" ht="12">
      <c r="A109" s="100"/>
      <c r="B109" s="100"/>
    </row>
    <row r="110" spans="1:13" ht="12.75" customHeight="1">
      <c r="A110" s="341" t="s">
        <v>102</v>
      </c>
      <c r="B110" s="323"/>
      <c r="C110" s="340" t="s">
        <v>190</v>
      </c>
      <c r="D110" s="340"/>
      <c r="E110" s="340"/>
      <c r="F110" s="340"/>
      <c r="G110" s="340"/>
      <c r="H110" s="340"/>
      <c r="I110" s="340"/>
      <c r="J110" s="340"/>
      <c r="K110" s="340"/>
      <c r="L110" s="340"/>
      <c r="M110" s="340"/>
    </row>
    <row r="111" spans="3:13" ht="12" customHeight="1">
      <c r="C111" s="340"/>
      <c r="D111" s="340"/>
      <c r="E111" s="340"/>
      <c r="F111" s="340"/>
      <c r="G111" s="340"/>
      <c r="H111" s="340"/>
      <c r="I111" s="340"/>
      <c r="J111" s="340"/>
      <c r="K111" s="340"/>
      <c r="L111" s="340"/>
      <c r="M111" s="340"/>
    </row>
    <row r="112" spans="3:13" ht="12" customHeight="1">
      <c r="C112" s="110"/>
      <c r="D112" s="110"/>
      <c r="E112" s="110"/>
      <c r="F112" s="110"/>
      <c r="G112" s="110"/>
      <c r="H112" s="110"/>
      <c r="I112" s="110"/>
      <c r="J112" s="110"/>
      <c r="K112" s="110"/>
      <c r="L112" s="110"/>
      <c r="M112" s="110"/>
    </row>
    <row r="113" spans="1:13" ht="12" customHeight="1">
      <c r="A113" s="104" t="s">
        <v>142</v>
      </c>
      <c r="C113" s="321" t="s">
        <v>144</v>
      </c>
      <c r="D113" s="321"/>
      <c r="E113" s="321"/>
      <c r="F113" s="321"/>
      <c r="G113" s="321"/>
      <c r="H113" s="321"/>
      <c r="I113" s="321"/>
      <c r="J113" s="321"/>
      <c r="K113" s="328"/>
      <c r="L113" s="328"/>
      <c r="M113" s="328"/>
    </row>
    <row r="114" spans="1:13" ht="12" customHeight="1">
      <c r="A114" s="104"/>
      <c r="C114" s="110"/>
      <c r="D114" s="110"/>
      <c r="E114" s="110"/>
      <c r="F114" s="110"/>
      <c r="G114" s="110"/>
      <c r="H114" s="110"/>
      <c r="I114" s="110"/>
      <c r="J114" s="110"/>
      <c r="K114" s="110"/>
      <c r="L114" s="110"/>
      <c r="M114" s="110"/>
    </row>
    <row r="115" spans="1:13" ht="12" customHeight="1">
      <c r="A115" s="104" t="s">
        <v>143</v>
      </c>
      <c r="C115" s="321" t="s">
        <v>145</v>
      </c>
      <c r="D115" s="321"/>
      <c r="E115" s="321"/>
      <c r="F115" s="321"/>
      <c r="G115" s="321"/>
      <c r="H115" s="321"/>
      <c r="I115" s="321"/>
      <c r="J115" s="321"/>
      <c r="K115" s="328"/>
      <c r="L115" s="328"/>
      <c r="M115" s="328"/>
    </row>
    <row r="116" spans="3:13" ht="12" customHeight="1">
      <c r="C116" s="110"/>
      <c r="D116" s="110"/>
      <c r="E116" s="110"/>
      <c r="F116" s="110"/>
      <c r="G116" s="110"/>
      <c r="H116" s="110"/>
      <c r="I116" s="110"/>
      <c r="J116" s="110"/>
      <c r="K116" s="110"/>
      <c r="L116" s="110"/>
      <c r="M116" s="110"/>
    </row>
    <row r="117" spans="1:13" s="109" customFormat="1" ht="15" customHeight="1">
      <c r="A117" s="356" t="s">
        <v>147</v>
      </c>
      <c r="B117" s="357"/>
      <c r="C117" s="357"/>
      <c r="D117" s="357"/>
      <c r="E117" s="357"/>
      <c r="F117" s="357"/>
      <c r="G117" s="357"/>
      <c r="H117" s="357"/>
      <c r="I117" s="357"/>
      <c r="J117" s="357"/>
      <c r="K117" s="357"/>
      <c r="L117" s="357"/>
      <c r="M117" s="357"/>
    </row>
    <row r="118" spans="1:5" ht="12" customHeight="1">
      <c r="A118" s="104"/>
      <c r="B118" s="104"/>
      <c r="C118" s="104"/>
      <c r="D118" s="104"/>
      <c r="E118" s="104"/>
    </row>
    <row r="119" spans="1:13" ht="12">
      <c r="A119" s="355" t="s">
        <v>26</v>
      </c>
      <c r="B119" s="355"/>
      <c r="C119" s="333" t="s">
        <v>29</v>
      </c>
      <c r="D119" s="333"/>
      <c r="E119" s="333"/>
      <c r="F119" s="333"/>
      <c r="G119" s="333"/>
      <c r="H119" s="333"/>
      <c r="I119" s="333"/>
      <c r="J119" s="333"/>
      <c r="K119" s="333"/>
      <c r="L119" s="333"/>
      <c r="M119" s="112"/>
    </row>
    <row r="120" spans="1:13" ht="12">
      <c r="A120" s="1"/>
      <c r="B120" s="1"/>
      <c r="C120" s="1"/>
      <c r="D120" s="1"/>
      <c r="E120" s="1"/>
      <c r="F120" s="1"/>
      <c r="G120" s="1"/>
      <c r="H120" s="1"/>
      <c r="I120" s="1"/>
      <c r="J120" s="1"/>
      <c r="K120" s="1"/>
      <c r="L120" s="1"/>
      <c r="M120" s="112"/>
    </row>
    <row r="121" spans="1:13" ht="12">
      <c r="A121" s="336" t="s">
        <v>65</v>
      </c>
      <c r="B121" s="336"/>
      <c r="C121" s="335" t="s">
        <v>148</v>
      </c>
      <c r="D121" s="335"/>
      <c r="E121" s="335"/>
      <c r="F121" s="335"/>
      <c r="G121" s="335"/>
      <c r="H121" s="335"/>
      <c r="I121" s="335"/>
      <c r="J121" s="335"/>
      <c r="K121" s="335"/>
      <c r="L121" s="335"/>
      <c r="M121" s="112"/>
    </row>
    <row r="122" spans="1:13" ht="12">
      <c r="A122" s="1"/>
      <c r="B122" s="1"/>
      <c r="C122" s="1"/>
      <c r="D122" s="1"/>
      <c r="E122" s="1"/>
      <c r="F122" s="1"/>
      <c r="G122" s="1"/>
      <c r="H122" s="1"/>
      <c r="I122" s="1"/>
      <c r="J122" s="1"/>
      <c r="K122" s="1"/>
      <c r="L122" s="1"/>
      <c r="M122" s="112"/>
    </row>
    <row r="123" spans="1:13" ht="12">
      <c r="A123" s="336" t="s">
        <v>28</v>
      </c>
      <c r="B123" s="336"/>
      <c r="C123" s="335" t="s">
        <v>30</v>
      </c>
      <c r="D123" s="335"/>
      <c r="E123" s="335"/>
      <c r="F123" s="335"/>
      <c r="G123" s="335"/>
      <c r="H123" s="335"/>
      <c r="I123" s="335"/>
      <c r="J123" s="335"/>
      <c r="K123" s="335"/>
      <c r="L123" s="335"/>
      <c r="M123" s="112"/>
    </row>
    <row r="124" spans="1:13" ht="12">
      <c r="A124" s="1"/>
      <c r="B124" s="1"/>
      <c r="C124" s="1"/>
      <c r="D124" s="1"/>
      <c r="E124" s="1"/>
      <c r="F124" s="1"/>
      <c r="G124" s="1"/>
      <c r="H124" s="1"/>
      <c r="I124" s="1"/>
      <c r="J124" s="1"/>
      <c r="K124" s="1"/>
      <c r="L124" s="1"/>
      <c r="M124" s="112"/>
    </row>
    <row r="125" spans="1:13" ht="15" customHeight="1">
      <c r="A125" s="336" t="s">
        <v>64</v>
      </c>
      <c r="B125" s="336"/>
      <c r="C125" s="335" t="s">
        <v>149</v>
      </c>
      <c r="D125" s="335"/>
      <c r="E125" s="335"/>
      <c r="F125" s="335"/>
      <c r="G125" s="335"/>
      <c r="H125" s="335"/>
      <c r="I125" s="335"/>
      <c r="J125" s="335"/>
      <c r="K125" s="335"/>
      <c r="L125" s="335"/>
      <c r="M125" s="112"/>
    </row>
    <row r="126" spans="1:13" ht="12.75" customHeight="1">
      <c r="A126" s="105"/>
      <c r="B126" s="151"/>
      <c r="C126" s="152"/>
      <c r="D126" s="152"/>
      <c r="E126" s="152"/>
      <c r="F126" s="152"/>
      <c r="G126" s="152"/>
      <c r="H126" s="152"/>
      <c r="I126" s="152"/>
      <c r="J126" s="152"/>
      <c r="K126" s="152"/>
      <c r="L126" s="152"/>
      <c r="M126" s="152"/>
    </row>
    <row r="127" spans="1:13" ht="15.75" customHeight="1">
      <c r="A127" s="105" t="s">
        <v>150</v>
      </c>
      <c r="B127" s="151"/>
      <c r="C127" s="335" t="s">
        <v>195</v>
      </c>
      <c r="D127" s="335"/>
      <c r="E127" s="335"/>
      <c r="F127" s="335"/>
      <c r="G127" s="335"/>
      <c r="H127" s="335"/>
      <c r="I127" s="335"/>
      <c r="J127" s="335"/>
      <c r="K127" s="335"/>
      <c r="L127" s="335"/>
      <c r="M127" s="152"/>
    </row>
    <row r="128" spans="1:13" ht="12.75" customHeight="1">
      <c r="A128" s="105"/>
      <c r="B128" s="151"/>
      <c r="C128" s="152"/>
      <c r="D128" s="152"/>
      <c r="E128" s="152"/>
      <c r="F128" s="152"/>
      <c r="G128" s="152"/>
      <c r="H128" s="152"/>
      <c r="I128" s="152"/>
      <c r="J128" s="152"/>
      <c r="K128" s="152"/>
      <c r="L128" s="152"/>
      <c r="M128" s="152"/>
    </row>
    <row r="129" spans="1:13" ht="18.75" customHeight="1">
      <c r="A129" s="105" t="s">
        <v>151</v>
      </c>
      <c r="B129" s="151"/>
      <c r="C129" s="335" t="s">
        <v>152</v>
      </c>
      <c r="D129" s="335"/>
      <c r="E129" s="335"/>
      <c r="F129" s="335"/>
      <c r="G129" s="335"/>
      <c r="H129" s="335"/>
      <c r="I129" s="335"/>
      <c r="J129" s="335"/>
      <c r="K129" s="335"/>
      <c r="L129" s="335"/>
      <c r="M129" s="152"/>
    </row>
    <row r="130" spans="1:13" ht="12.75" customHeight="1">
      <c r="A130" s="105"/>
      <c r="B130" s="151"/>
      <c r="C130" s="152"/>
      <c r="D130" s="152"/>
      <c r="E130" s="152"/>
      <c r="F130" s="152"/>
      <c r="G130" s="152"/>
      <c r="H130" s="152"/>
      <c r="I130" s="152"/>
      <c r="J130" s="152"/>
      <c r="K130" s="152"/>
      <c r="L130" s="152"/>
      <c r="M130" s="152"/>
    </row>
    <row r="131" spans="1:13" ht="12.75" customHeight="1">
      <c r="A131" s="105" t="s">
        <v>0</v>
      </c>
      <c r="B131" s="151"/>
      <c r="C131" s="335" t="s">
        <v>148</v>
      </c>
      <c r="D131" s="335"/>
      <c r="E131" s="335"/>
      <c r="F131" s="335"/>
      <c r="G131" s="335"/>
      <c r="H131" s="335"/>
      <c r="I131" s="335"/>
      <c r="J131" s="335"/>
      <c r="K131" s="335"/>
      <c r="L131" s="335"/>
      <c r="M131" s="152"/>
    </row>
    <row r="132" spans="1:13" ht="12.75" customHeight="1">
      <c r="A132" s="105"/>
      <c r="B132" s="151"/>
      <c r="C132" s="152"/>
      <c r="D132" s="152"/>
      <c r="E132" s="152"/>
      <c r="F132" s="152"/>
      <c r="G132" s="152"/>
      <c r="H132" s="152"/>
      <c r="I132" s="152"/>
      <c r="J132" s="152"/>
      <c r="K132" s="152"/>
      <c r="L132" s="152"/>
      <c r="M132" s="152"/>
    </row>
    <row r="133" spans="1:13" ht="12.75" customHeight="1">
      <c r="A133" s="105" t="s">
        <v>113</v>
      </c>
      <c r="B133" s="151"/>
      <c r="C133" s="335" t="s">
        <v>157</v>
      </c>
      <c r="D133" s="335"/>
      <c r="E133" s="335"/>
      <c r="F133" s="335"/>
      <c r="G133" s="335"/>
      <c r="H133" s="335"/>
      <c r="I133" s="335"/>
      <c r="J133" s="335"/>
      <c r="K133" s="335"/>
      <c r="L133" s="335"/>
      <c r="M133" s="152"/>
    </row>
    <row r="134" spans="1:13" ht="12.75" customHeight="1">
      <c r="A134" s="105"/>
      <c r="B134" s="151"/>
      <c r="C134" s="152"/>
      <c r="D134" s="152"/>
      <c r="E134" s="152"/>
      <c r="F134" s="152"/>
      <c r="G134" s="152"/>
      <c r="H134" s="152"/>
      <c r="I134" s="152"/>
      <c r="J134" s="152"/>
      <c r="K134" s="152"/>
      <c r="L134" s="152"/>
      <c r="M134" s="152"/>
    </row>
    <row r="135" spans="1:13" ht="12.75" customHeight="1">
      <c r="A135" s="105" t="s">
        <v>114</v>
      </c>
      <c r="B135" s="151"/>
      <c r="C135" s="335" t="s">
        <v>158</v>
      </c>
      <c r="D135" s="335"/>
      <c r="E135" s="335"/>
      <c r="F135" s="335"/>
      <c r="G135" s="335"/>
      <c r="H135" s="335"/>
      <c r="I135" s="335"/>
      <c r="J135" s="335"/>
      <c r="K135" s="335"/>
      <c r="L135" s="335"/>
      <c r="M135" s="152"/>
    </row>
    <row r="136" spans="1:13" ht="12.75" customHeight="1">
      <c r="A136" s="105"/>
      <c r="B136" s="151"/>
      <c r="C136" s="152"/>
      <c r="D136" s="152"/>
      <c r="E136" s="152"/>
      <c r="F136" s="152"/>
      <c r="G136" s="152"/>
      <c r="H136" s="152"/>
      <c r="I136" s="152"/>
      <c r="J136" s="152"/>
      <c r="K136" s="152"/>
      <c r="L136" s="152"/>
      <c r="M136" s="152"/>
    </row>
    <row r="137" spans="1:13" ht="12.75" customHeight="1">
      <c r="A137" s="105" t="s">
        <v>28</v>
      </c>
      <c r="B137" s="151"/>
      <c r="C137" s="335" t="s">
        <v>159</v>
      </c>
      <c r="D137" s="335"/>
      <c r="E137" s="335"/>
      <c r="F137" s="335"/>
      <c r="G137" s="335"/>
      <c r="H137" s="335"/>
      <c r="I137" s="335"/>
      <c r="J137" s="335"/>
      <c r="K137" s="335"/>
      <c r="L137" s="335"/>
      <c r="M137" s="152"/>
    </row>
    <row r="138" spans="1:13" ht="12.75" customHeight="1">
      <c r="A138" s="105"/>
      <c r="B138" s="151"/>
      <c r="C138" s="152"/>
      <c r="D138" s="152"/>
      <c r="E138" s="152"/>
      <c r="F138" s="152"/>
      <c r="G138" s="152"/>
      <c r="H138" s="152"/>
      <c r="I138" s="152"/>
      <c r="J138" s="152"/>
      <c r="K138" s="152"/>
      <c r="L138" s="152"/>
      <c r="M138" s="152"/>
    </row>
    <row r="139" spans="1:13" ht="12.75" customHeight="1">
      <c r="A139" s="105" t="s">
        <v>153</v>
      </c>
      <c r="B139" s="151"/>
      <c r="C139" s="335" t="s">
        <v>160</v>
      </c>
      <c r="D139" s="335"/>
      <c r="E139" s="335"/>
      <c r="F139" s="335"/>
      <c r="G139" s="335"/>
      <c r="H139" s="335"/>
      <c r="I139" s="335"/>
      <c r="J139" s="335"/>
      <c r="K139" s="335"/>
      <c r="L139" s="335"/>
      <c r="M139" s="152"/>
    </row>
    <row r="140" spans="1:13" ht="12.75" customHeight="1">
      <c r="A140" s="105"/>
      <c r="B140" s="151"/>
      <c r="C140" s="152"/>
      <c r="D140" s="152"/>
      <c r="E140" s="152"/>
      <c r="F140" s="152"/>
      <c r="G140" s="152"/>
      <c r="H140" s="152"/>
      <c r="I140" s="152"/>
      <c r="J140" s="152"/>
      <c r="K140" s="152"/>
      <c r="L140" s="152"/>
      <c r="M140" s="152"/>
    </row>
    <row r="141" spans="1:13" ht="12.75" customHeight="1">
      <c r="A141" s="105" t="s">
        <v>119</v>
      </c>
      <c r="B141" s="151"/>
      <c r="C141" s="335" t="s">
        <v>196</v>
      </c>
      <c r="D141" s="335"/>
      <c r="E141" s="335"/>
      <c r="F141" s="335"/>
      <c r="G141" s="335"/>
      <c r="H141" s="335"/>
      <c r="I141" s="335"/>
      <c r="J141" s="335"/>
      <c r="K141" s="335"/>
      <c r="L141" s="335"/>
      <c r="M141" s="152"/>
    </row>
    <row r="142" spans="1:13" ht="12.75" customHeight="1">
      <c r="A142" s="105"/>
      <c r="B142" s="151"/>
      <c r="C142" s="152"/>
      <c r="D142" s="152"/>
      <c r="E142" s="152"/>
      <c r="F142" s="152"/>
      <c r="G142" s="152"/>
      <c r="H142" s="152"/>
      <c r="I142" s="152"/>
      <c r="J142" s="152"/>
      <c r="K142" s="152"/>
      <c r="L142" s="152"/>
      <c r="M142" s="152"/>
    </row>
    <row r="143" spans="1:13" ht="12.75" customHeight="1">
      <c r="A143" s="105" t="s">
        <v>117</v>
      </c>
      <c r="B143" s="151"/>
      <c r="C143" s="335" t="s">
        <v>161</v>
      </c>
      <c r="D143" s="335"/>
      <c r="E143" s="335"/>
      <c r="F143" s="335"/>
      <c r="G143" s="335"/>
      <c r="H143" s="335"/>
      <c r="I143" s="335"/>
      <c r="J143" s="335"/>
      <c r="K143" s="335"/>
      <c r="L143" s="335"/>
      <c r="M143" s="152"/>
    </row>
    <row r="144" spans="1:13" ht="12.75" customHeight="1">
      <c r="A144" s="105"/>
      <c r="B144" s="151"/>
      <c r="C144" s="152"/>
      <c r="D144" s="152"/>
      <c r="E144" s="152"/>
      <c r="F144" s="152"/>
      <c r="G144" s="152"/>
      <c r="H144" s="152"/>
      <c r="I144" s="152"/>
      <c r="J144" s="152"/>
      <c r="K144" s="152"/>
      <c r="L144" s="152"/>
      <c r="M144" s="152"/>
    </row>
    <row r="145" spans="1:13" ht="12.75" customHeight="1">
      <c r="A145" s="105" t="s">
        <v>118</v>
      </c>
      <c r="B145" s="151"/>
      <c r="C145" s="335" t="s">
        <v>186</v>
      </c>
      <c r="D145" s="335"/>
      <c r="E145" s="335"/>
      <c r="F145" s="335"/>
      <c r="G145" s="335"/>
      <c r="H145" s="335"/>
      <c r="I145" s="335"/>
      <c r="J145" s="335"/>
      <c r="K145" s="335"/>
      <c r="L145" s="335"/>
      <c r="M145" s="152"/>
    </row>
    <row r="146" spans="1:13" ht="12.75" customHeight="1">
      <c r="A146" s="105"/>
      <c r="B146" s="151"/>
      <c r="C146" s="152"/>
      <c r="D146" s="152"/>
      <c r="E146" s="152"/>
      <c r="F146" s="152"/>
      <c r="G146" s="152"/>
      <c r="H146" s="152"/>
      <c r="I146" s="152"/>
      <c r="J146" s="152"/>
      <c r="K146" s="152"/>
      <c r="L146" s="152"/>
      <c r="M146" s="152"/>
    </row>
    <row r="147" spans="1:13" ht="29.25" customHeight="1">
      <c r="A147" s="105" t="s">
        <v>154</v>
      </c>
      <c r="B147" s="151"/>
      <c r="C147" s="349" t="s">
        <v>162</v>
      </c>
      <c r="D147" s="349"/>
      <c r="E147" s="349"/>
      <c r="F147" s="349"/>
      <c r="G147" s="349"/>
      <c r="H147" s="349"/>
      <c r="I147" s="349"/>
      <c r="J147" s="349"/>
      <c r="K147" s="349"/>
      <c r="L147" s="349"/>
      <c r="M147" s="152"/>
    </row>
    <row r="148" spans="1:13" ht="12.75" customHeight="1">
      <c r="A148" s="105"/>
      <c r="B148" s="151"/>
      <c r="C148" s="152"/>
      <c r="D148" s="152"/>
      <c r="E148" s="152"/>
      <c r="F148" s="152"/>
      <c r="G148" s="152"/>
      <c r="H148" s="152"/>
      <c r="I148" s="152"/>
      <c r="J148" s="152"/>
      <c r="K148" s="152"/>
      <c r="L148" s="152"/>
      <c r="M148" s="152"/>
    </row>
    <row r="149" spans="1:13" ht="12.75" customHeight="1">
      <c r="A149" s="105" t="s">
        <v>155</v>
      </c>
      <c r="B149" s="151"/>
      <c r="C149" s="335" t="s">
        <v>187</v>
      </c>
      <c r="D149" s="335"/>
      <c r="E149" s="335"/>
      <c r="F149" s="335"/>
      <c r="G149" s="335"/>
      <c r="H149" s="335"/>
      <c r="I149" s="335"/>
      <c r="J149" s="335"/>
      <c r="K149" s="335"/>
      <c r="L149" s="335"/>
      <c r="M149" s="152"/>
    </row>
    <row r="150" spans="1:13" ht="12.75" customHeight="1">
      <c r="A150" s="105"/>
      <c r="B150" s="151"/>
      <c r="C150" s="152"/>
      <c r="D150" s="152"/>
      <c r="E150" s="152"/>
      <c r="F150" s="152"/>
      <c r="G150" s="152"/>
      <c r="H150" s="152"/>
      <c r="I150" s="152"/>
      <c r="J150" s="152"/>
      <c r="K150" s="152"/>
      <c r="L150" s="152"/>
      <c r="M150" s="152"/>
    </row>
    <row r="151" spans="1:13" ht="12.75" customHeight="1">
      <c r="A151" s="105" t="s">
        <v>156</v>
      </c>
      <c r="B151" s="151"/>
      <c r="C151" s="335" t="s">
        <v>163</v>
      </c>
      <c r="D151" s="335"/>
      <c r="E151" s="335"/>
      <c r="F151" s="335"/>
      <c r="G151" s="335"/>
      <c r="H151" s="335"/>
      <c r="I151" s="335"/>
      <c r="J151" s="335"/>
      <c r="K151" s="335"/>
      <c r="L151" s="335"/>
      <c r="M151" s="152"/>
    </row>
    <row r="152" spans="1:13" ht="12.75" customHeight="1">
      <c r="A152" s="105"/>
      <c r="B152" s="151"/>
      <c r="C152" s="152"/>
      <c r="D152" s="152"/>
      <c r="E152" s="152"/>
      <c r="F152" s="152"/>
      <c r="G152" s="152"/>
      <c r="H152" s="152"/>
      <c r="I152" s="152"/>
      <c r="J152" s="152"/>
      <c r="K152" s="152"/>
      <c r="L152" s="152"/>
      <c r="M152" s="152"/>
    </row>
    <row r="153" spans="1:13" s="100" customFormat="1" ht="24" customHeight="1">
      <c r="A153" s="353" t="s">
        <v>251</v>
      </c>
      <c r="B153" s="354"/>
      <c r="C153" s="354"/>
      <c r="D153" s="354"/>
      <c r="E153" s="354"/>
      <c r="F153" s="354"/>
      <c r="G153" s="354"/>
      <c r="H153" s="354"/>
      <c r="I153" s="354"/>
      <c r="J153" s="354"/>
      <c r="K153" s="354"/>
      <c r="L153" s="354"/>
      <c r="M153" s="354"/>
    </row>
    <row r="154" spans="1:13" s="100" customFormat="1" ht="12.75" customHeight="1">
      <c r="A154" s="102"/>
      <c r="B154" s="290" t="s">
        <v>289</v>
      </c>
      <c r="C154" s="103"/>
      <c r="D154" s="103"/>
      <c r="E154" s="103"/>
      <c r="F154" s="103"/>
      <c r="G154" s="103"/>
      <c r="H154" s="103"/>
      <c r="I154" s="103"/>
      <c r="J154" s="103"/>
      <c r="K154" s="103"/>
      <c r="L154" s="103"/>
      <c r="M154" s="103"/>
    </row>
    <row r="155" spans="1:13" s="100" customFormat="1" ht="12.75" customHeight="1">
      <c r="A155" s="350"/>
      <c r="B155" s="351"/>
      <c r="C155" s="351"/>
      <c r="D155" s="351"/>
      <c r="E155" s="351"/>
      <c r="F155" s="351"/>
      <c r="G155" s="351"/>
      <c r="H155" s="351"/>
      <c r="I155" s="351"/>
      <c r="J155" s="351"/>
      <c r="K155" s="351"/>
      <c r="L155" s="351"/>
      <c r="M155" s="351"/>
    </row>
    <row r="156" spans="1:13" s="100" customFormat="1" ht="12.75" customHeight="1">
      <c r="A156" s="102"/>
      <c r="B156" s="101"/>
      <c r="C156" s="101"/>
      <c r="D156" s="101"/>
      <c r="E156" s="101"/>
      <c r="F156" s="101"/>
      <c r="G156" s="101"/>
      <c r="H156" s="101"/>
      <c r="I156" s="101"/>
      <c r="J156" s="101"/>
      <c r="K156" s="101"/>
      <c r="L156" s="101"/>
      <c r="M156" s="101"/>
    </row>
    <row r="157" s="99" customFormat="1" ht="12"/>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30">
    <mergeCell ref="C139:L139"/>
    <mergeCell ref="C141:L141"/>
    <mergeCell ref="C143:L143"/>
    <mergeCell ref="C145:L145"/>
    <mergeCell ref="C123:L123"/>
    <mergeCell ref="A125:B125"/>
    <mergeCell ref="C125:L125"/>
    <mergeCell ref="C127:L127"/>
    <mergeCell ref="C129:L129"/>
    <mergeCell ref="C131:L131"/>
    <mergeCell ref="C137:L137"/>
    <mergeCell ref="C34:M34"/>
    <mergeCell ref="C108:M108"/>
    <mergeCell ref="C113:M113"/>
    <mergeCell ref="C115:M115"/>
    <mergeCell ref="C119:L119"/>
    <mergeCell ref="C121:L121"/>
    <mergeCell ref="A90:M90"/>
    <mergeCell ref="C88:M88"/>
    <mergeCell ref="C133:L133"/>
    <mergeCell ref="C35:M35"/>
    <mergeCell ref="A88:B88"/>
    <mergeCell ref="C135:L135"/>
    <mergeCell ref="F3:M3"/>
    <mergeCell ref="A8:B8"/>
    <mergeCell ref="A35:B35"/>
    <mergeCell ref="A4:L4"/>
    <mergeCell ref="A27:B27"/>
    <mergeCell ref="A43:B43"/>
    <mergeCell ref="A31:B31"/>
    <mergeCell ref="C51:M51"/>
    <mergeCell ref="A94:B94"/>
    <mergeCell ref="C36:M36"/>
    <mergeCell ref="C37:M37"/>
    <mergeCell ref="C40:M40"/>
    <mergeCell ref="A36:B36"/>
    <mergeCell ref="A37:B37"/>
    <mergeCell ref="C38:M38"/>
    <mergeCell ref="A57:B57"/>
    <mergeCell ref="A59:B59"/>
    <mergeCell ref="C6:M6"/>
    <mergeCell ref="C8:M8"/>
    <mergeCell ref="C27:M27"/>
    <mergeCell ref="A10:B10"/>
    <mergeCell ref="A16:B16"/>
    <mergeCell ref="C39:M39"/>
    <mergeCell ref="C29:M29"/>
    <mergeCell ref="A29:B29"/>
    <mergeCell ref="C31:M31"/>
    <mergeCell ref="C32:M32"/>
    <mergeCell ref="A1:D1"/>
    <mergeCell ref="F1:M1"/>
    <mergeCell ref="A34:B34"/>
    <mergeCell ref="A12:B12"/>
    <mergeCell ref="A2:M2"/>
    <mergeCell ref="C22:M22"/>
    <mergeCell ref="C24:M24"/>
    <mergeCell ref="C26:M26"/>
    <mergeCell ref="A6:B6"/>
    <mergeCell ref="A22:B22"/>
    <mergeCell ref="A24:B24"/>
    <mergeCell ref="A26:B26"/>
    <mergeCell ref="A14:B14"/>
    <mergeCell ref="A53:B53"/>
    <mergeCell ref="A41:B41"/>
    <mergeCell ref="A51:B51"/>
    <mergeCell ref="A47:B47"/>
    <mergeCell ref="A155:M155"/>
    <mergeCell ref="C104:J104"/>
    <mergeCell ref="C106:M106"/>
    <mergeCell ref="A106:B106"/>
    <mergeCell ref="A110:B110"/>
    <mergeCell ref="A153:M153"/>
    <mergeCell ref="C151:L151"/>
    <mergeCell ref="A119:B119"/>
    <mergeCell ref="A117:M117"/>
    <mergeCell ref="A104:B104"/>
    <mergeCell ref="C70:L70"/>
    <mergeCell ref="C72:L72"/>
    <mergeCell ref="C74:L74"/>
    <mergeCell ref="C67:L67"/>
    <mergeCell ref="C147:L147"/>
    <mergeCell ref="C149:L149"/>
    <mergeCell ref="C92:M92"/>
    <mergeCell ref="C102:M102"/>
    <mergeCell ref="C82:M83"/>
    <mergeCell ref="C94:M94"/>
    <mergeCell ref="C84:M84"/>
    <mergeCell ref="A86:B86"/>
    <mergeCell ref="A80:M80"/>
    <mergeCell ref="C98:M98"/>
    <mergeCell ref="A121:B121"/>
    <mergeCell ref="C105:M105"/>
    <mergeCell ref="A92:B92"/>
    <mergeCell ref="C86:M86"/>
    <mergeCell ref="A82:B82"/>
    <mergeCell ref="A98:B98"/>
    <mergeCell ref="A123:B123"/>
    <mergeCell ref="C100:M100"/>
    <mergeCell ref="A96:B96"/>
    <mergeCell ref="C96:M96"/>
    <mergeCell ref="C110:M111"/>
    <mergeCell ref="A100:B100"/>
    <mergeCell ref="A102:B102"/>
    <mergeCell ref="C53:L53"/>
    <mergeCell ref="C78:L78"/>
    <mergeCell ref="C57:L57"/>
    <mergeCell ref="C59:L59"/>
    <mergeCell ref="C61:L61"/>
    <mergeCell ref="A63:B63"/>
    <mergeCell ref="C55:L55"/>
    <mergeCell ref="A61:B61"/>
    <mergeCell ref="A76:B76"/>
    <mergeCell ref="C76:L76"/>
    <mergeCell ref="C10:M10"/>
    <mergeCell ref="C12:M12"/>
    <mergeCell ref="C14:M14"/>
    <mergeCell ref="A20:B20"/>
    <mergeCell ref="C20:M20"/>
    <mergeCell ref="C16:M16"/>
    <mergeCell ref="C18:M18"/>
    <mergeCell ref="A18:B18"/>
    <mergeCell ref="C45:M45"/>
    <mergeCell ref="C49:M49"/>
    <mergeCell ref="A49:B49"/>
    <mergeCell ref="C41:M41"/>
    <mergeCell ref="C43:M43"/>
    <mergeCell ref="A40:B40"/>
    <mergeCell ref="C47:M47"/>
    <mergeCell ref="A45:B45"/>
  </mergeCells>
  <hyperlinks>
    <hyperlink ref="C68" r:id="rId1" display="http://www.gsa.gov/portal/category/21287"/>
  </hyperlinks>
  <printOptions horizontalCentered="1"/>
  <pageMargins left="0.7" right="0.7" top="0.75" bottom="0.75" header="0.3" footer="0.3"/>
  <pageSetup horizontalDpi="300" verticalDpi="300" orientation="landscape" scale="83" r:id="rId3"/>
  <headerFooter alignWithMargins="0">
    <oddFooter>&amp;L&amp;"-,Italic"&amp;8Travel Expense Statement&amp;R&amp;8&amp;P</oddFooter>
  </headerFooter>
  <rowBreaks count="5" manualBreakCount="5">
    <brk id="26" max="12" man="1"/>
    <brk id="50" max="12" man="1"/>
    <brk id="79" max="12" man="1"/>
    <brk id="89" max="12" man="1"/>
    <brk id="116" max="12" man="1"/>
  </rowBreaks>
  <drawing r:id="rId2"/>
</worksheet>
</file>

<file path=xl/worksheets/sheet2.xml><?xml version="1.0" encoding="utf-8"?>
<worksheet xmlns="http://schemas.openxmlformats.org/spreadsheetml/2006/main" xmlns:r="http://schemas.openxmlformats.org/officeDocument/2006/relationships">
  <sheetPr codeName="Sheet4"/>
  <dimension ref="A1:U68"/>
  <sheetViews>
    <sheetView showGridLines="0" view="pageLayout" zoomScale="80" zoomScaleNormal="89" zoomScaleSheetLayoutView="70" zoomScalePageLayoutView="80" workbookViewId="0" topLeftCell="A1">
      <selection activeCell="A5" sqref="A5:B5"/>
    </sheetView>
  </sheetViews>
  <sheetFormatPr defaultColWidth="9.140625" defaultRowHeight="12.75"/>
  <cols>
    <col min="1" max="1" width="16.140625" style="10" customWidth="1"/>
    <col min="2" max="2" width="9.00390625" style="10" customWidth="1"/>
    <col min="3" max="3" width="3.140625" style="10" customWidth="1"/>
    <col min="4" max="4" width="4.8515625" style="10" customWidth="1"/>
    <col min="5" max="7" width="12.421875" style="10" customWidth="1"/>
    <col min="8" max="8" width="12.57421875" style="10" customWidth="1"/>
    <col min="9" max="9" width="12.421875" style="10" customWidth="1"/>
    <col min="10" max="10" width="12.28125" style="10" customWidth="1"/>
    <col min="11" max="11" width="15.7109375" style="10" customWidth="1"/>
    <col min="12" max="12" width="13.8515625" style="10" customWidth="1"/>
    <col min="13" max="13" width="20.8515625" style="10" customWidth="1"/>
    <col min="14" max="18" width="9.140625" style="10" customWidth="1"/>
    <col min="19" max="22" width="9.140625" style="10" hidden="1" customWidth="1"/>
    <col min="23" max="16384" width="9.140625" style="10" customWidth="1"/>
  </cols>
  <sheetData>
    <row r="1" spans="1:13" ht="64.5" customHeight="1">
      <c r="A1" s="406"/>
      <c r="B1" s="406"/>
      <c r="C1" s="406"/>
      <c r="D1" s="406"/>
      <c r="E1" s="406"/>
      <c r="F1" s="406"/>
      <c r="G1" s="406"/>
      <c r="H1" s="407" t="s">
        <v>87</v>
      </c>
      <c r="I1" s="407"/>
      <c r="J1" s="407"/>
      <c r="K1" s="407"/>
      <c r="L1" s="407"/>
      <c r="M1" s="407"/>
    </row>
    <row r="2" spans="1:13" ht="12.75" customHeight="1">
      <c r="A2" s="408" t="s">
        <v>88</v>
      </c>
      <c r="B2" s="408"/>
      <c r="C2" s="408"/>
      <c r="D2" s="408"/>
      <c r="E2" s="408"/>
      <c r="F2" s="408"/>
      <c r="G2" s="408"/>
      <c r="H2" s="408"/>
      <c r="I2" s="408"/>
      <c r="J2" s="408"/>
      <c r="K2" s="408"/>
      <c r="L2" s="408"/>
      <c r="M2" s="408"/>
    </row>
    <row r="3" spans="10:12" s="95" customFormat="1" ht="6" customHeight="1">
      <c r="J3" s="410"/>
      <c r="K3" s="410"/>
      <c r="L3" s="96"/>
    </row>
    <row r="4" spans="1:21" ht="15.75" customHeight="1">
      <c r="A4" s="185" t="s">
        <v>80</v>
      </c>
      <c r="B4" s="183"/>
      <c r="D4" s="395"/>
      <c r="E4" s="395"/>
      <c r="F4" s="395"/>
      <c r="G4" s="395"/>
      <c r="H4" s="395"/>
      <c r="I4" s="94"/>
      <c r="J4" s="93" t="s">
        <v>204</v>
      </c>
      <c r="L4" s="434" t="s">
        <v>206</v>
      </c>
      <c r="M4" s="404"/>
      <c r="U4" s="10" t="s">
        <v>205</v>
      </c>
    </row>
    <row r="5" spans="1:21" ht="15.75" customHeight="1">
      <c r="A5" s="185" t="s">
        <v>81</v>
      </c>
      <c r="D5" s="385"/>
      <c r="E5" s="385"/>
      <c r="F5" s="385"/>
      <c r="G5" s="385"/>
      <c r="H5" s="385"/>
      <c r="I5" s="94"/>
      <c r="J5" s="93" t="s">
        <v>84</v>
      </c>
      <c r="K5" s="90"/>
      <c r="L5" s="403"/>
      <c r="M5" s="404"/>
      <c r="U5" s="10" t="s">
        <v>206</v>
      </c>
    </row>
    <row r="6" spans="1:13" ht="15.75" customHeight="1">
      <c r="A6" s="185" t="s">
        <v>86</v>
      </c>
      <c r="D6" s="385"/>
      <c r="E6" s="420"/>
      <c r="F6" s="420"/>
      <c r="G6" s="420"/>
      <c r="H6" s="420"/>
      <c r="I6" s="94"/>
      <c r="J6" s="93" t="s">
        <v>83</v>
      </c>
      <c r="K6" s="90"/>
      <c r="L6" s="403"/>
      <c r="M6" s="404"/>
    </row>
    <row r="7" spans="1:13" ht="15.75" customHeight="1">
      <c r="A7" s="185" t="s">
        <v>63</v>
      </c>
      <c r="D7" s="385"/>
      <c r="E7" s="385"/>
      <c r="F7" s="385"/>
      <c r="G7" s="385"/>
      <c r="H7" s="385"/>
      <c r="I7" s="94"/>
      <c r="J7" s="93" t="s">
        <v>85</v>
      </c>
      <c r="K7" s="90"/>
      <c r="L7" s="421"/>
      <c r="M7" s="419"/>
    </row>
    <row r="8" spans="1:13" ht="15.75" customHeight="1">
      <c r="A8" s="186" t="s">
        <v>62</v>
      </c>
      <c r="B8" s="155"/>
      <c r="C8" s="155"/>
      <c r="D8" s="385"/>
      <c r="E8" s="385"/>
      <c r="F8" s="385"/>
      <c r="G8" s="385"/>
      <c r="H8" s="385"/>
      <c r="I8" s="92"/>
      <c r="J8" s="91"/>
      <c r="K8" s="91"/>
      <c r="L8" s="434"/>
      <c r="M8" s="404"/>
    </row>
    <row r="9" spans="1:13" ht="15" customHeight="1">
      <c r="A9" s="186" t="s">
        <v>82</v>
      </c>
      <c r="B9" s="155"/>
      <c r="C9" s="155"/>
      <c r="D9" s="418"/>
      <c r="E9" s="418"/>
      <c r="F9" s="419"/>
      <c r="G9" s="419"/>
      <c r="H9" s="419"/>
      <c r="J9" s="90"/>
      <c r="K9" s="24"/>
      <c r="L9" s="435"/>
      <c r="M9" s="404"/>
    </row>
    <row r="10" spans="1:13" ht="17.25" customHeight="1">
      <c r="A10" s="186" t="s">
        <v>90</v>
      </c>
      <c r="B10" s="155"/>
      <c r="C10" s="155"/>
      <c r="D10" s="418"/>
      <c r="E10" s="418"/>
      <c r="F10" s="419"/>
      <c r="G10" s="419"/>
      <c r="H10" s="419"/>
      <c r="I10" s="13"/>
      <c r="L10" s="181"/>
      <c r="M10" s="182"/>
    </row>
    <row r="11" spans="12:13" ht="2.25" customHeight="1">
      <c r="L11" s="181"/>
      <c r="M11" s="182"/>
    </row>
    <row r="12" ht="6" customHeight="1">
      <c r="L12" s="13"/>
    </row>
    <row r="13" spans="1:13" ht="12.75" customHeight="1">
      <c r="A13" s="409" t="s">
        <v>75</v>
      </c>
      <c r="B13" s="409"/>
      <c r="C13" s="409"/>
      <c r="D13" s="409"/>
      <c r="E13" s="409"/>
      <c r="F13" s="409"/>
      <c r="G13" s="409"/>
      <c r="H13" s="409"/>
      <c r="I13" s="409"/>
      <c r="J13" s="409"/>
      <c r="K13" s="409"/>
      <c r="L13" s="409"/>
      <c r="M13" s="409"/>
    </row>
    <row r="14" ht="2.25" customHeight="1" thickBot="1">
      <c r="M14" s="89"/>
    </row>
    <row r="15" spans="1:13" s="88" customFormat="1" ht="25.5" customHeight="1" thickBot="1" thickTop="1">
      <c r="A15" s="425" t="s">
        <v>61</v>
      </c>
      <c r="B15" s="426"/>
      <c r="C15" s="426"/>
      <c r="D15" s="427"/>
      <c r="E15" s="411" t="s">
        <v>93</v>
      </c>
      <c r="F15" s="412"/>
      <c r="G15" s="157" t="s">
        <v>60</v>
      </c>
      <c r="H15" s="157" t="s">
        <v>91</v>
      </c>
      <c r="I15" s="157" t="s">
        <v>72</v>
      </c>
      <c r="J15" s="158" t="s">
        <v>59</v>
      </c>
      <c r="K15" s="157" t="s">
        <v>92</v>
      </c>
      <c r="L15" s="157" t="s">
        <v>69</v>
      </c>
      <c r="M15" s="156" t="s">
        <v>35</v>
      </c>
    </row>
    <row r="16" spans="1:13" s="13" customFormat="1" ht="33" customHeight="1" thickBot="1" thickTop="1">
      <c r="A16" s="415" t="s">
        <v>79</v>
      </c>
      <c r="B16" s="416"/>
      <c r="C16" s="416"/>
      <c r="D16" s="417"/>
      <c r="E16" s="389">
        <f>VLOOKUP($L$4&amp;A16,'per diem tables'!$C$20:$E$51,2,FALSE)</f>
        <v>640021</v>
      </c>
      <c r="F16" s="390"/>
      <c r="G16" s="179"/>
      <c r="H16" s="179"/>
      <c r="I16" s="179"/>
      <c r="J16" s="180"/>
      <c r="K16" s="179"/>
      <c r="L16" s="87">
        <v>301</v>
      </c>
      <c r="M16" s="86">
        <f>'Page4 - Out Stat PerDiem Ovrngt'!A15+'Page5 - Out StatePrDiem SinglDy'!A15</f>
        <v>0</v>
      </c>
    </row>
    <row r="17" spans="1:13" ht="16.5" customHeight="1" thickBot="1" thickTop="1">
      <c r="A17" s="194" t="s">
        <v>96</v>
      </c>
      <c r="B17" s="195"/>
      <c r="C17" s="413" t="s">
        <v>43</v>
      </c>
      <c r="D17" s="414"/>
      <c r="E17" s="389">
        <f>VLOOKUP($L$4&amp;A17,'per diem tables'!$C$20:$E$51,2,FALSE)</f>
        <v>640024</v>
      </c>
      <c r="F17" s="390"/>
      <c r="G17" s="82"/>
      <c r="H17" s="82"/>
      <c r="I17" s="82"/>
      <c r="J17" s="84"/>
      <c r="K17" s="179"/>
      <c r="L17" s="87">
        <v>301</v>
      </c>
      <c r="M17" s="86">
        <f>'Page2 - Travel Expenses'!$B$21</f>
        <v>0</v>
      </c>
    </row>
    <row r="18" spans="1:13" ht="16.5" customHeight="1" thickBot="1" thickTop="1">
      <c r="A18" s="196" t="s">
        <v>58</v>
      </c>
      <c r="B18" s="197"/>
      <c r="C18" s="413" t="s">
        <v>42</v>
      </c>
      <c r="D18" s="414"/>
      <c r="E18" s="389">
        <f>VLOOKUP($L$4&amp;A18,'per diem tables'!$C$20:$E$51,2,FALSE)</f>
        <v>640022</v>
      </c>
      <c r="F18" s="390"/>
      <c r="G18" s="83"/>
      <c r="H18" s="83"/>
      <c r="I18" s="83"/>
      <c r="J18" s="84"/>
      <c r="K18" s="179"/>
      <c r="L18" s="87">
        <v>301</v>
      </c>
      <c r="M18" s="81">
        <f>'Page2 - Travel Expenses'!$C$21</f>
        <v>0</v>
      </c>
    </row>
    <row r="19" spans="1:13" ht="39.75" customHeight="1" thickBot="1" thickTop="1">
      <c r="A19" s="415" t="s">
        <v>247</v>
      </c>
      <c r="B19" s="416"/>
      <c r="C19" s="416"/>
      <c r="D19" s="417"/>
      <c r="E19" s="389">
        <f>VLOOKUP($L$4&amp;A19,'per diem tables'!$C$20:$E$51,2,FALSE)</f>
        <v>640020</v>
      </c>
      <c r="F19" s="390"/>
      <c r="G19" s="83"/>
      <c r="H19" s="83"/>
      <c r="I19" s="83"/>
      <c r="J19" s="85"/>
      <c r="K19" s="179"/>
      <c r="L19" s="87">
        <v>301</v>
      </c>
      <c r="M19" s="81">
        <f>'Page 3- Vehicle Mileage'!H27</f>
        <v>0</v>
      </c>
    </row>
    <row r="20" spans="1:13" ht="16.5" customHeight="1" thickBot="1" thickTop="1">
      <c r="A20" s="196" t="s">
        <v>95</v>
      </c>
      <c r="B20" s="198"/>
      <c r="C20" s="413" t="s">
        <v>40</v>
      </c>
      <c r="D20" s="414"/>
      <c r="E20" s="389">
        <f>VLOOKUP($L$4&amp;A20,'per diem tables'!$C$20:$E$51,2,FALSE)</f>
        <v>640004</v>
      </c>
      <c r="F20" s="390"/>
      <c r="G20" s="83"/>
      <c r="H20" s="83"/>
      <c r="I20" s="83"/>
      <c r="J20" s="85"/>
      <c r="K20" s="179"/>
      <c r="L20" s="87">
        <v>301</v>
      </c>
      <c r="M20" s="81">
        <f>'Page2 - Travel Expenses'!$E$25</f>
        <v>0</v>
      </c>
    </row>
    <row r="21" spans="1:13" ht="16.5" customHeight="1" thickBot="1" thickTop="1">
      <c r="A21" s="199" t="s">
        <v>97</v>
      </c>
      <c r="B21" s="200"/>
      <c r="C21" s="387" t="s">
        <v>104</v>
      </c>
      <c r="D21" s="388"/>
      <c r="E21" s="389">
        <f>VLOOKUP($L$4&amp;A21,'per diem tables'!$C$20:$E$51,2,FALSE)</f>
        <v>640025</v>
      </c>
      <c r="F21" s="390"/>
      <c r="G21" s="83"/>
      <c r="H21" s="83"/>
      <c r="I21" s="83"/>
      <c r="J21" s="84"/>
      <c r="K21" s="179"/>
      <c r="L21" s="87">
        <v>301</v>
      </c>
      <c r="M21" s="81">
        <f>'Page2 - Travel Expenses'!$D$21</f>
        <v>0</v>
      </c>
    </row>
    <row r="22" spans="1:13" ht="16.5" customHeight="1" thickBot="1" thickTop="1">
      <c r="A22" s="199" t="s">
        <v>98</v>
      </c>
      <c r="B22" s="200"/>
      <c r="C22" s="387" t="s">
        <v>37</v>
      </c>
      <c r="D22" s="388"/>
      <c r="E22" s="389">
        <f>VLOOKUP($L$4&amp;A22,'per diem tables'!$C$20:$E$51,2,FALSE)</f>
        <v>640026</v>
      </c>
      <c r="F22" s="390"/>
      <c r="G22" s="83"/>
      <c r="H22" s="83"/>
      <c r="I22" s="83"/>
      <c r="J22" s="84"/>
      <c r="K22" s="179"/>
      <c r="L22" s="87">
        <v>301</v>
      </c>
      <c r="M22" s="81">
        <f>'Page2 - Travel Expenses'!$E$21</f>
        <v>0</v>
      </c>
    </row>
    <row r="23" spans="1:13" ht="16.5" customHeight="1" thickBot="1" thickTop="1">
      <c r="A23" s="199" t="s">
        <v>99</v>
      </c>
      <c r="B23" s="200"/>
      <c r="C23" s="387" t="s">
        <v>34</v>
      </c>
      <c r="D23" s="388"/>
      <c r="E23" s="389">
        <f>VLOOKUP($L$4&amp;A23,'per diem tables'!$C$20:$E$51,2,FALSE)</f>
        <v>627003</v>
      </c>
      <c r="F23" s="390"/>
      <c r="G23" s="83"/>
      <c r="H23" s="83"/>
      <c r="I23" s="83"/>
      <c r="J23" s="84"/>
      <c r="K23" s="179"/>
      <c r="L23" s="87">
        <v>301</v>
      </c>
      <c r="M23" s="81">
        <f>'Page2 - Travel Expenses'!$E$33</f>
        <v>0</v>
      </c>
    </row>
    <row r="24" spans="1:13" ht="16.5" customHeight="1" thickBot="1" thickTop="1">
      <c r="A24" s="199" t="s">
        <v>100</v>
      </c>
      <c r="B24" s="200"/>
      <c r="C24" s="387" t="s">
        <v>109</v>
      </c>
      <c r="D24" s="388"/>
      <c r="E24" s="389">
        <f>VLOOKUP($L$4&amp;A24,'per diem tables'!$C$20:$E$51,2,FALSE)</f>
        <v>640004</v>
      </c>
      <c r="F24" s="390"/>
      <c r="G24" s="83"/>
      <c r="H24" s="83"/>
      <c r="I24" s="83"/>
      <c r="J24" s="84"/>
      <c r="K24" s="179"/>
      <c r="L24" s="87">
        <v>301</v>
      </c>
      <c r="M24" s="81">
        <f>'Page2 - Travel Expenses'!$E$38</f>
        <v>0</v>
      </c>
    </row>
    <row r="25" spans="1:13" ht="16.5" customHeight="1" thickBot="1" thickTop="1">
      <c r="A25" s="196" t="s">
        <v>101</v>
      </c>
      <c r="B25" s="197"/>
      <c r="C25" s="387" t="s">
        <v>260</v>
      </c>
      <c r="D25" s="388"/>
      <c r="E25" s="389">
        <f>VLOOKUP($L$4&amp;A25,'per diem tables'!$C$20:$E$51,2,FALSE)</f>
        <v>640208</v>
      </c>
      <c r="F25" s="390"/>
      <c r="G25" s="83"/>
      <c r="H25" s="83"/>
      <c r="I25" s="83"/>
      <c r="J25" s="84"/>
      <c r="K25" s="179"/>
      <c r="L25" s="87">
        <v>301</v>
      </c>
      <c r="M25" s="81">
        <f>'Page2 - Travel Expenses'!$E$44</f>
        <v>0</v>
      </c>
    </row>
    <row r="26" spans="1:13" ht="16.5" customHeight="1" thickBot="1" thickTop="1">
      <c r="A26" s="315" t="s">
        <v>286</v>
      </c>
      <c r="B26" s="197"/>
      <c r="C26" s="305"/>
      <c r="D26" s="306"/>
      <c r="E26" s="389">
        <f>VLOOKUP($L$4&amp;A26,'per diem tables'!$C$20:$E$51,2,FALSE)</f>
        <v>640023</v>
      </c>
      <c r="F26" s="390"/>
      <c r="G26" s="83"/>
      <c r="H26" s="83"/>
      <c r="I26" s="83"/>
      <c r="J26" s="84"/>
      <c r="K26" s="179"/>
      <c r="L26" s="87">
        <v>301</v>
      </c>
      <c r="M26" s="81">
        <f>'Page2 - Travel Expenses'!$E$26</f>
        <v>0</v>
      </c>
    </row>
    <row r="27" spans="1:13" ht="16.5" customHeight="1" thickTop="1">
      <c r="A27" s="196" t="s">
        <v>243</v>
      </c>
      <c r="B27" s="197"/>
      <c r="C27" s="387" t="s">
        <v>264</v>
      </c>
      <c r="D27" s="388"/>
      <c r="E27" s="389">
        <v>652001</v>
      </c>
      <c r="F27" s="390"/>
      <c r="G27" s="82"/>
      <c r="H27" s="82"/>
      <c r="I27" s="82"/>
      <c r="J27" s="82"/>
      <c r="K27" s="179"/>
      <c r="L27" s="87">
        <v>312</v>
      </c>
      <c r="M27" s="81">
        <f>'Page2 - Travel Expenses'!$E$51</f>
        <v>0</v>
      </c>
    </row>
    <row r="28" spans="1:13" ht="15.75" customHeight="1">
      <c r="A28" s="422" t="s">
        <v>57</v>
      </c>
      <c r="B28" s="423"/>
      <c r="C28" s="423"/>
      <c r="D28" s="423"/>
      <c r="E28" s="423"/>
      <c r="F28" s="423"/>
      <c r="G28" s="423"/>
      <c r="H28" s="423"/>
      <c r="I28" s="423"/>
      <c r="J28" s="423"/>
      <c r="K28" s="423"/>
      <c r="L28" s="424"/>
      <c r="M28" s="80">
        <f>SUM(M16:M27)</f>
        <v>0</v>
      </c>
    </row>
    <row r="29" spans="1:13" ht="15" customHeight="1">
      <c r="A29" s="78" t="s">
        <v>165</v>
      </c>
      <c r="B29" s="385"/>
      <c r="C29" s="385"/>
      <c r="D29" s="385"/>
      <c r="E29" s="405">
        <v>125004</v>
      </c>
      <c r="F29" s="405"/>
      <c r="G29" s="394" t="s">
        <v>8</v>
      </c>
      <c r="H29" s="394"/>
      <c r="I29" s="394"/>
      <c r="J29" s="394"/>
      <c r="K29" s="394"/>
      <c r="L29" s="77" t="s">
        <v>56</v>
      </c>
      <c r="M29" s="79"/>
    </row>
    <row r="30" spans="1:13" ht="9" customHeight="1" thickBot="1">
      <c r="A30" s="74"/>
      <c r="B30" s="73"/>
      <c r="C30" s="73"/>
      <c r="D30" s="73"/>
      <c r="E30" s="71"/>
      <c r="F30" s="71"/>
      <c r="G30" s="71"/>
      <c r="H30" s="71"/>
      <c r="I30" s="72"/>
      <c r="J30" s="71"/>
      <c r="K30" s="16"/>
      <c r="L30" s="16"/>
      <c r="M30" s="76"/>
    </row>
    <row r="31" spans="1:13" ht="15" customHeight="1" thickBot="1">
      <c r="A31" s="74" t="s">
        <v>55</v>
      </c>
      <c r="B31" s="73"/>
      <c r="C31" s="73"/>
      <c r="D31" s="73"/>
      <c r="E31" s="71"/>
      <c r="F31" s="71"/>
      <c r="G31" s="71"/>
      <c r="H31" s="71"/>
      <c r="I31" s="72"/>
      <c r="J31" s="71"/>
      <c r="K31" s="16"/>
      <c r="L31" s="16"/>
      <c r="M31" s="75">
        <f>M28-M29</f>
        <v>0</v>
      </c>
    </row>
    <row r="32" spans="1:13" ht="6" customHeight="1">
      <c r="A32" s="74"/>
      <c r="B32" s="73"/>
      <c r="C32" s="73"/>
      <c r="D32" s="73"/>
      <c r="E32" s="71"/>
      <c r="F32" s="71"/>
      <c r="G32" s="71"/>
      <c r="H32" s="71"/>
      <c r="I32" s="72"/>
      <c r="J32" s="71"/>
      <c r="K32" s="16"/>
      <c r="L32" s="16"/>
      <c r="M32" s="70"/>
    </row>
    <row r="33" spans="1:13" ht="12.75" customHeight="1" thickBot="1">
      <c r="A33" s="431" t="s">
        <v>54</v>
      </c>
      <c r="B33" s="432"/>
      <c r="C33" s="432"/>
      <c r="D33" s="432"/>
      <c r="E33" s="432"/>
      <c r="F33" s="432"/>
      <c r="G33" s="432"/>
      <c r="H33" s="432"/>
      <c r="I33" s="432"/>
      <c r="J33" s="432"/>
      <c r="K33" s="432"/>
      <c r="L33" s="432"/>
      <c r="M33" s="433"/>
    </row>
    <row r="34" spans="1:13" ht="35.25" customHeight="1" thickTop="1">
      <c r="A34" s="400" t="s">
        <v>188</v>
      </c>
      <c r="B34" s="401"/>
      <c r="C34" s="401"/>
      <c r="D34" s="401"/>
      <c r="E34" s="401"/>
      <c r="F34" s="401"/>
      <c r="G34" s="401"/>
      <c r="H34" s="401"/>
      <c r="I34" s="401"/>
      <c r="J34" s="401"/>
      <c r="K34" s="401"/>
      <c r="L34" s="401"/>
      <c r="M34" s="402"/>
    </row>
    <row r="35" spans="1:13" ht="17.25" customHeight="1">
      <c r="A35" s="399"/>
      <c r="B35" s="397"/>
      <c r="C35" s="397"/>
      <c r="D35" s="398"/>
      <c r="E35" s="396"/>
      <c r="F35" s="397"/>
      <c r="G35" s="398"/>
      <c r="H35" s="396"/>
      <c r="I35" s="397"/>
      <c r="J35" s="397"/>
      <c r="K35" s="397"/>
      <c r="L35" s="398"/>
      <c r="M35" s="146"/>
    </row>
    <row r="36" spans="1:13" ht="12" customHeight="1">
      <c r="A36" s="66" t="s">
        <v>53</v>
      </c>
      <c r="B36" s="69"/>
      <c r="C36" s="69"/>
      <c r="D36" s="68"/>
      <c r="E36" s="391" t="s">
        <v>50</v>
      </c>
      <c r="F36" s="392"/>
      <c r="G36" s="393"/>
      <c r="H36" s="439" t="s">
        <v>52</v>
      </c>
      <c r="I36" s="440"/>
      <c r="J36" s="440"/>
      <c r="K36" s="440"/>
      <c r="L36" s="441"/>
      <c r="M36" s="67" t="s">
        <v>0</v>
      </c>
    </row>
    <row r="37" spans="1:13" ht="24" customHeight="1">
      <c r="A37" s="384"/>
      <c r="B37" s="385"/>
      <c r="C37" s="385"/>
      <c r="D37" s="386"/>
      <c r="E37" s="384"/>
      <c r="F37" s="385"/>
      <c r="G37" s="386"/>
      <c r="H37" s="428"/>
      <c r="I37" s="429"/>
      <c r="J37" s="429"/>
      <c r="K37" s="429"/>
      <c r="L37" s="430"/>
      <c r="M37" s="65"/>
    </row>
    <row r="38" spans="1:13" ht="12" customHeight="1">
      <c r="A38" s="154" t="s">
        <v>89</v>
      </c>
      <c r="B38" s="147"/>
      <c r="C38" s="147"/>
      <c r="D38" s="148"/>
      <c r="E38" s="391" t="s">
        <v>50</v>
      </c>
      <c r="F38" s="392"/>
      <c r="G38" s="393"/>
      <c r="H38" s="436" t="s">
        <v>51</v>
      </c>
      <c r="I38" s="437"/>
      <c r="J38" s="437"/>
      <c r="K38" s="437"/>
      <c r="L38" s="438"/>
      <c r="M38" s="67" t="s">
        <v>0</v>
      </c>
    </row>
    <row r="39" spans="1:13" ht="18.75" customHeight="1">
      <c r="A39" s="384"/>
      <c r="B39" s="385"/>
      <c r="C39" s="385"/>
      <c r="D39" s="386"/>
      <c r="E39" s="384"/>
      <c r="F39" s="385"/>
      <c r="G39" s="386"/>
      <c r="H39" s="428"/>
      <c r="I39" s="429"/>
      <c r="J39" s="429"/>
      <c r="K39" s="429"/>
      <c r="L39" s="430"/>
      <c r="M39" s="65"/>
    </row>
    <row r="40" spans="1:13" ht="17.25" customHeight="1">
      <c r="A40" s="154" t="s">
        <v>89</v>
      </c>
      <c r="B40" s="149"/>
      <c r="C40" s="149"/>
      <c r="D40" s="150"/>
      <c r="E40" s="391" t="s">
        <v>50</v>
      </c>
      <c r="F40" s="392"/>
      <c r="G40" s="393"/>
      <c r="H40" s="436" t="s">
        <v>51</v>
      </c>
      <c r="I40" s="437"/>
      <c r="J40" s="437"/>
      <c r="K40" s="437"/>
      <c r="L40" s="438"/>
      <c r="M40" s="64" t="s">
        <v>0</v>
      </c>
    </row>
    <row r="41" spans="1:13" s="13" customFormat="1" ht="24" customHeight="1">
      <c r="A41" s="384"/>
      <c r="B41" s="385"/>
      <c r="C41" s="385"/>
      <c r="D41" s="386"/>
      <c r="E41" s="384"/>
      <c r="F41" s="385"/>
      <c r="G41" s="386"/>
      <c r="H41" s="428"/>
      <c r="I41" s="429"/>
      <c r="J41" s="429"/>
      <c r="K41" s="429"/>
      <c r="L41" s="430"/>
      <c r="M41" s="65"/>
    </row>
    <row r="42" s="13" customFormat="1" ht="12" customHeight="1">
      <c r="A42" s="53"/>
    </row>
    <row r="43" spans="1:13" s="13" customFormat="1" ht="13.5" customHeight="1">
      <c r="A43" s="63"/>
      <c r="B43" s="62"/>
      <c r="C43" s="62"/>
      <c r="D43" s="62"/>
      <c r="E43" s="62"/>
      <c r="F43" s="62"/>
      <c r="G43" s="62"/>
      <c r="H43" s="62"/>
      <c r="I43" s="62"/>
      <c r="J43" s="62"/>
      <c r="K43" s="62"/>
      <c r="L43" s="62"/>
      <c r="M43" s="62"/>
    </row>
    <row r="44" spans="1:13" s="13" customFormat="1" ht="12" customHeight="1">
      <c r="A44" s="63"/>
      <c r="B44" s="62"/>
      <c r="C44" s="62"/>
      <c r="D44" s="62"/>
      <c r="E44" s="62"/>
      <c r="F44" s="62"/>
      <c r="G44" s="62"/>
      <c r="H44" s="62"/>
      <c r="I44" s="62"/>
      <c r="J44" s="62"/>
      <c r="K44" s="62"/>
      <c r="L44" s="62"/>
      <c r="M44" s="62"/>
    </row>
    <row r="45" spans="1:13" s="13" customFormat="1" ht="17.25" customHeight="1">
      <c r="A45" s="61"/>
      <c r="B45" s="60"/>
      <c r="C45" s="60"/>
      <c r="D45" s="60"/>
      <c r="E45" s="60"/>
      <c r="F45" s="60"/>
      <c r="G45" s="60"/>
      <c r="H45" s="60"/>
      <c r="I45" s="60"/>
      <c r="J45" s="60"/>
      <c r="K45" s="60"/>
      <c r="L45" s="60"/>
      <c r="M45" s="60"/>
    </row>
    <row r="46" spans="1:13" s="13" customFormat="1" ht="12.75" customHeight="1">
      <c r="A46" s="59"/>
      <c r="B46" s="47"/>
      <c r="C46" s="47"/>
      <c r="D46" s="47"/>
      <c r="E46" s="47"/>
      <c r="F46" s="47"/>
      <c r="G46" s="47"/>
      <c r="H46" s="47"/>
      <c r="I46" s="47"/>
      <c r="J46" s="47"/>
      <c r="K46" s="47"/>
      <c r="L46" s="47"/>
      <c r="M46" s="47"/>
    </row>
    <row r="47" spans="1:13" s="13" customFormat="1" ht="12" customHeight="1">
      <c r="A47" s="58"/>
      <c r="B47" s="57"/>
      <c r="C47" s="57"/>
      <c r="D47" s="57"/>
      <c r="E47" s="57"/>
      <c r="F47" s="57"/>
      <c r="G47" s="57"/>
      <c r="H47" s="57"/>
      <c r="I47" s="57"/>
      <c r="J47" s="57"/>
      <c r="K47" s="57"/>
      <c r="L47" s="57"/>
      <c r="M47" s="57"/>
    </row>
    <row r="48" spans="1:13" s="13" customFormat="1" ht="26.25" customHeight="1">
      <c r="A48" s="55"/>
      <c r="B48" s="55"/>
      <c r="C48" s="55"/>
      <c r="D48" s="55"/>
      <c r="E48" s="55"/>
      <c r="F48" s="56"/>
      <c r="G48" s="55"/>
      <c r="H48" s="55"/>
      <c r="I48" s="55"/>
      <c r="J48" s="55"/>
      <c r="K48" s="55"/>
      <c r="L48" s="55"/>
      <c r="M48" s="55"/>
    </row>
    <row r="49" spans="1:13" s="13" customFormat="1" ht="21" customHeight="1">
      <c r="A49" s="51"/>
      <c r="B49" s="54"/>
      <c r="C49" s="54"/>
      <c r="D49" s="54"/>
      <c r="E49" s="54"/>
      <c r="F49" s="54"/>
      <c r="G49" s="54"/>
      <c r="H49" s="54"/>
      <c r="I49" s="54"/>
      <c r="J49" s="54"/>
      <c r="K49" s="54"/>
      <c r="L49" s="54"/>
      <c r="M49" s="54"/>
    </row>
    <row r="50" spans="1:13" s="13" customFormat="1" ht="21.75" customHeight="1">
      <c r="A50" s="51"/>
      <c r="B50" s="54"/>
      <c r="C50" s="54"/>
      <c r="D50" s="54"/>
      <c r="E50" s="54"/>
      <c r="F50" s="54"/>
      <c r="G50" s="54"/>
      <c r="H50" s="54"/>
      <c r="I50" s="54"/>
      <c r="J50" s="54"/>
      <c r="K50" s="54"/>
      <c r="L50" s="54"/>
      <c r="M50" s="54"/>
    </row>
    <row r="51" spans="1:13" s="13" customFormat="1" ht="21.75" customHeight="1">
      <c r="A51" s="51"/>
      <c r="B51" s="54"/>
      <c r="C51" s="54"/>
      <c r="D51" s="54"/>
      <c r="E51" s="54"/>
      <c r="F51" s="54"/>
      <c r="G51" s="54"/>
      <c r="H51" s="54"/>
      <c r="I51" s="54"/>
      <c r="J51" s="54"/>
      <c r="K51" s="54"/>
      <c r="L51" s="54"/>
      <c r="M51" s="54"/>
    </row>
    <row r="52" spans="1:13" s="13" customFormat="1" ht="21.75" customHeight="1">
      <c r="A52" s="51"/>
      <c r="B52" s="54"/>
      <c r="C52" s="54"/>
      <c r="D52" s="54"/>
      <c r="E52" s="54"/>
      <c r="F52" s="54"/>
      <c r="G52" s="54"/>
      <c r="H52" s="54"/>
      <c r="I52" s="54"/>
      <c r="J52" s="54"/>
      <c r="K52" s="54"/>
      <c r="L52" s="54"/>
      <c r="M52" s="54"/>
    </row>
    <row r="53" spans="1:13" s="13" customFormat="1" ht="21.75" customHeight="1">
      <c r="A53" s="51"/>
      <c r="B53" s="54"/>
      <c r="C53" s="54"/>
      <c r="D53" s="54"/>
      <c r="E53" s="54"/>
      <c r="F53" s="54"/>
      <c r="G53" s="54"/>
      <c r="H53" s="54"/>
      <c r="I53" s="54"/>
      <c r="J53" s="54"/>
      <c r="K53" s="54"/>
      <c r="L53" s="54"/>
      <c r="M53" s="54"/>
    </row>
    <row r="54" spans="1:13" s="13" customFormat="1" ht="21.75" customHeight="1">
      <c r="A54" s="51"/>
      <c r="B54" s="54"/>
      <c r="C54" s="54"/>
      <c r="D54" s="54"/>
      <c r="E54" s="54"/>
      <c r="F54" s="54"/>
      <c r="G54" s="54"/>
      <c r="H54" s="54"/>
      <c r="I54" s="54"/>
      <c r="J54" s="54"/>
      <c r="K54" s="54"/>
      <c r="L54" s="54"/>
      <c r="M54" s="54"/>
    </row>
    <row r="55" spans="1:13" s="13" customFormat="1" ht="21" customHeight="1">
      <c r="A55" s="51"/>
      <c r="B55" s="54"/>
      <c r="C55" s="54"/>
      <c r="D55" s="54"/>
      <c r="E55" s="54"/>
      <c r="F55" s="54"/>
      <c r="G55" s="54"/>
      <c r="H55" s="54"/>
      <c r="I55" s="54"/>
      <c r="J55" s="54"/>
      <c r="K55" s="54"/>
      <c r="L55" s="54"/>
      <c r="M55" s="54"/>
    </row>
    <row r="56" spans="1:13" s="13" customFormat="1" ht="21.75" customHeight="1">
      <c r="A56" s="51"/>
      <c r="B56" s="54"/>
      <c r="C56" s="54"/>
      <c r="D56" s="54"/>
      <c r="E56" s="54"/>
      <c r="F56" s="54"/>
      <c r="G56" s="54"/>
      <c r="H56" s="54"/>
      <c r="I56" s="54"/>
      <c r="J56" s="54"/>
      <c r="K56" s="54"/>
      <c r="L56" s="54"/>
      <c r="M56" s="54"/>
    </row>
    <row r="57" spans="1:13" s="13" customFormat="1" ht="21.75" customHeight="1">
      <c r="A57" s="51"/>
      <c r="B57" s="49"/>
      <c r="C57" s="49"/>
      <c r="D57" s="49"/>
      <c r="E57" s="49"/>
      <c r="F57" s="49"/>
      <c r="G57" s="49"/>
      <c r="H57" s="49"/>
      <c r="I57" s="49"/>
      <c r="J57" s="49"/>
      <c r="K57" s="49"/>
      <c r="L57" s="49"/>
      <c r="M57" s="49"/>
    </row>
    <row r="58" s="13" customFormat="1" ht="5.25" customHeight="1"/>
    <row r="59" s="13" customFormat="1" ht="12.75" customHeight="1">
      <c r="A59" s="53"/>
    </row>
    <row r="60" spans="1:13" s="13" customFormat="1" ht="12.75" customHeight="1">
      <c r="A60" s="52"/>
      <c r="B60" s="52"/>
      <c r="C60" s="52"/>
      <c r="D60" s="52"/>
      <c r="E60" s="52"/>
      <c r="F60" s="52"/>
      <c r="G60" s="52"/>
      <c r="H60" s="52"/>
      <c r="I60" s="52"/>
      <c r="J60" s="52"/>
      <c r="K60" s="52"/>
      <c r="L60" s="52"/>
      <c r="M60" s="52"/>
    </row>
    <row r="61" spans="1:13" s="13" customFormat="1" ht="17.25" customHeight="1">
      <c r="A61" s="51"/>
      <c r="B61" s="52"/>
      <c r="C61" s="52"/>
      <c r="D61" s="52"/>
      <c r="E61" s="52"/>
      <c r="F61" s="52"/>
      <c r="G61" s="52"/>
      <c r="H61" s="52"/>
      <c r="I61" s="52"/>
      <c r="J61" s="52"/>
      <c r="K61" s="52"/>
      <c r="L61" s="49"/>
      <c r="M61" s="49"/>
    </row>
    <row r="62" spans="1:13" s="13" customFormat="1" ht="17.25" customHeight="1">
      <c r="A62" s="51"/>
      <c r="B62" s="52"/>
      <c r="C62" s="52"/>
      <c r="D62" s="52"/>
      <c r="E62" s="52"/>
      <c r="F62" s="52"/>
      <c r="G62" s="52"/>
      <c r="H62" s="52"/>
      <c r="I62" s="52"/>
      <c r="J62" s="52"/>
      <c r="K62" s="52"/>
      <c r="L62" s="49"/>
      <c r="M62" s="49"/>
    </row>
    <row r="63" spans="1:13" s="13" customFormat="1" ht="17.25" customHeight="1">
      <c r="A63" s="51"/>
      <c r="B63" s="52"/>
      <c r="C63" s="52"/>
      <c r="D63" s="52"/>
      <c r="E63" s="52"/>
      <c r="F63" s="52"/>
      <c r="G63" s="52"/>
      <c r="H63" s="52"/>
      <c r="I63" s="52"/>
      <c r="J63" s="52"/>
      <c r="K63" s="52"/>
      <c r="L63" s="49"/>
      <c r="M63" s="49"/>
    </row>
    <row r="64" spans="1:13" s="13" customFormat="1" ht="17.25" customHeight="1">
      <c r="A64" s="51"/>
      <c r="B64" s="52"/>
      <c r="C64" s="52"/>
      <c r="D64" s="52"/>
      <c r="E64" s="52"/>
      <c r="F64" s="52"/>
      <c r="G64" s="52"/>
      <c r="H64" s="52"/>
      <c r="I64" s="52"/>
      <c r="J64" s="52"/>
      <c r="K64" s="52"/>
      <c r="L64" s="49"/>
      <c r="M64" s="49"/>
    </row>
    <row r="65" spans="1:13" s="13" customFormat="1" ht="17.25" customHeight="1">
      <c r="A65" s="51"/>
      <c r="B65" s="52"/>
      <c r="C65" s="52"/>
      <c r="D65" s="52"/>
      <c r="E65" s="52"/>
      <c r="F65" s="52"/>
      <c r="G65" s="52"/>
      <c r="H65" s="52"/>
      <c r="I65" s="52"/>
      <c r="J65" s="52"/>
      <c r="K65" s="52"/>
      <c r="L65" s="49"/>
      <c r="M65" s="49"/>
    </row>
    <row r="66" spans="1:13" s="13" customFormat="1" ht="17.25" customHeight="1">
      <c r="A66" s="51"/>
      <c r="B66" s="50"/>
      <c r="C66" s="50"/>
      <c r="D66" s="50"/>
      <c r="E66" s="50"/>
      <c r="F66" s="50"/>
      <c r="G66" s="50"/>
      <c r="H66" s="50"/>
      <c r="I66" s="50"/>
      <c r="J66" s="50"/>
      <c r="K66" s="50"/>
      <c r="L66" s="49"/>
      <c r="M66" s="49"/>
    </row>
    <row r="67" spans="1:13" s="13" customFormat="1" ht="17.25" customHeight="1">
      <c r="A67" s="51"/>
      <c r="B67" s="50"/>
      <c r="C67" s="50"/>
      <c r="D67" s="50"/>
      <c r="E67" s="50"/>
      <c r="F67" s="50"/>
      <c r="G67" s="50"/>
      <c r="H67" s="50"/>
      <c r="I67" s="50"/>
      <c r="J67" s="50"/>
      <c r="K67" s="50"/>
      <c r="L67" s="49"/>
      <c r="M67" s="49"/>
    </row>
    <row r="68" spans="1:13" s="13" customFormat="1" ht="12" customHeight="1">
      <c r="A68" s="48"/>
      <c r="B68" s="47"/>
      <c r="C68" s="47"/>
      <c r="D68" s="47"/>
      <c r="E68" s="47"/>
      <c r="F68" s="47"/>
      <c r="G68" s="47"/>
      <c r="H68" s="47"/>
      <c r="I68" s="47"/>
      <c r="J68" s="47"/>
      <c r="K68" s="47"/>
      <c r="L68" s="47"/>
      <c r="M68" s="47"/>
    </row>
    <row r="69" s="13" customFormat="1" ht="12.75" customHeight="1"/>
    <row r="70" s="13" customFormat="1" ht="12.75" customHeight="1"/>
    <row r="71" s="13" customFormat="1" ht="12.75" customHeight="1"/>
  </sheetData>
  <sheetProtection/>
  <mergeCells count="67">
    <mergeCell ref="L4:M4"/>
    <mergeCell ref="H41:L41"/>
    <mergeCell ref="L9:M9"/>
    <mergeCell ref="E40:G40"/>
    <mergeCell ref="E37:G37"/>
    <mergeCell ref="H38:L38"/>
    <mergeCell ref="H39:L39"/>
    <mergeCell ref="H40:L40"/>
    <mergeCell ref="H36:L36"/>
    <mergeCell ref="L8:M8"/>
    <mergeCell ref="C20:D20"/>
    <mergeCell ref="E20:F20"/>
    <mergeCell ref="H37:L37"/>
    <mergeCell ref="H35:L35"/>
    <mergeCell ref="A33:M33"/>
    <mergeCell ref="E23:F23"/>
    <mergeCell ref="E24:F24"/>
    <mergeCell ref="E25:F25"/>
    <mergeCell ref="E26:F26"/>
    <mergeCell ref="D6:H6"/>
    <mergeCell ref="D10:H10"/>
    <mergeCell ref="A19:D19"/>
    <mergeCell ref="L7:M7"/>
    <mergeCell ref="C18:D18"/>
    <mergeCell ref="E38:G38"/>
    <mergeCell ref="A28:L28"/>
    <mergeCell ref="C22:D22"/>
    <mergeCell ref="A15:D15"/>
    <mergeCell ref="C27:D27"/>
    <mergeCell ref="C17:D17"/>
    <mergeCell ref="E19:F19"/>
    <mergeCell ref="D8:H8"/>
    <mergeCell ref="E16:F16"/>
    <mergeCell ref="E17:F17"/>
    <mergeCell ref="D7:H7"/>
    <mergeCell ref="A16:D16"/>
    <mergeCell ref="D9:H9"/>
    <mergeCell ref="L6:M6"/>
    <mergeCell ref="E29:F29"/>
    <mergeCell ref="A1:G1"/>
    <mergeCell ref="H1:M1"/>
    <mergeCell ref="A2:M2"/>
    <mergeCell ref="A13:M13"/>
    <mergeCell ref="J3:K3"/>
    <mergeCell ref="E15:F15"/>
    <mergeCell ref="B29:D29"/>
    <mergeCell ref="D5:H5"/>
    <mergeCell ref="D4:H4"/>
    <mergeCell ref="E35:G35"/>
    <mergeCell ref="A35:D35"/>
    <mergeCell ref="E18:F18"/>
    <mergeCell ref="E27:F27"/>
    <mergeCell ref="C23:D23"/>
    <mergeCell ref="C24:D24"/>
    <mergeCell ref="E22:F22"/>
    <mergeCell ref="A34:M34"/>
    <mergeCell ref="L5:M5"/>
    <mergeCell ref="E41:G41"/>
    <mergeCell ref="A39:D39"/>
    <mergeCell ref="E39:G39"/>
    <mergeCell ref="C21:D21"/>
    <mergeCell ref="E21:F21"/>
    <mergeCell ref="A41:D41"/>
    <mergeCell ref="E36:G36"/>
    <mergeCell ref="A37:D37"/>
    <mergeCell ref="G29:K29"/>
    <mergeCell ref="C25:D25"/>
  </mergeCells>
  <dataValidations count="1">
    <dataValidation type="list" showInputMessage="1" showErrorMessage="1" sqref="L4:M4">
      <formula1>$U$3:$U$6</formula1>
    </dataValidation>
  </dataValidations>
  <printOptions horizontalCentered="1" verticalCentered="1"/>
  <pageMargins left="0.7" right="0.7" top="0.75" bottom="0.75" header="0.3" footer="0.3"/>
  <pageSetup fitToHeight="0" fitToWidth="0" horizontalDpi="600" verticalDpi="600" orientation="landscape" scale="74" r:id="rId2"/>
  <headerFooter alignWithMargins="0">
    <oddFooter>&amp;L&amp;"-,Bold"&amp;8Travel Expense Statement&amp;"-,Regular"
Effective 7/1/13
&amp;C&amp;"-,Regular"Page 1&amp;R&amp;"-,Regular"&amp;8&amp;F</oddFooter>
  </headerFooter>
  <rowBreaks count="1" manualBreakCount="1">
    <brk id="41" max="12" man="1"/>
  </row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P57"/>
  <sheetViews>
    <sheetView showGridLines="0" zoomScale="80" zoomScaleNormal="80" workbookViewId="0" topLeftCell="A1">
      <selection activeCell="B40" sqref="B40"/>
    </sheetView>
  </sheetViews>
  <sheetFormatPr defaultColWidth="9.140625" defaultRowHeight="12.75"/>
  <cols>
    <col min="1" max="1" width="18.421875" style="11" customWidth="1"/>
    <col min="2" max="2" width="31.57421875" style="11" customWidth="1"/>
    <col min="3" max="3" width="31.421875" style="11" customWidth="1"/>
    <col min="4" max="4" width="29.140625" style="11" customWidth="1"/>
    <col min="5" max="5" width="30.7109375" style="11" customWidth="1"/>
    <col min="6" max="6" width="7.421875" style="11" hidden="1" customWidth="1"/>
    <col min="7" max="7" width="9.140625" style="11" hidden="1" customWidth="1"/>
    <col min="8" max="8" width="0" style="11" hidden="1" customWidth="1"/>
    <col min="9" max="9" width="9.140625" style="11" customWidth="1"/>
    <col min="10" max="10" width="11.140625" style="11" hidden="1" customWidth="1"/>
    <col min="11" max="12" width="0" style="11" hidden="1" customWidth="1"/>
    <col min="13" max="16384" width="9.140625" style="11" customWidth="1"/>
  </cols>
  <sheetData>
    <row r="1" spans="1:12" ht="58.5" customHeight="1">
      <c r="A1" s="447"/>
      <c r="B1" s="447"/>
      <c r="C1" s="448" t="s">
        <v>49</v>
      </c>
      <c r="D1" s="448"/>
      <c r="E1" s="46"/>
      <c r="G1" s="40"/>
      <c r="H1" s="40"/>
      <c r="I1" s="40"/>
      <c r="J1" s="40"/>
      <c r="K1" s="40"/>
      <c r="L1" s="40"/>
    </row>
    <row r="2" spans="1:12" ht="18" customHeight="1">
      <c r="A2" s="451"/>
      <c r="B2" s="452"/>
      <c r="C2" s="452"/>
      <c r="D2" s="452"/>
      <c r="E2" s="452"/>
      <c r="G2" s="40"/>
      <c r="H2" s="40"/>
      <c r="I2" s="40"/>
      <c r="J2" s="40"/>
      <c r="K2" s="40"/>
      <c r="L2" s="40"/>
    </row>
    <row r="3" spans="1:12" ht="18" customHeight="1">
      <c r="A3" s="453" t="s">
        <v>48</v>
      </c>
      <c r="B3" s="454"/>
      <c r="C3" s="454"/>
      <c r="D3" s="454"/>
      <c r="E3" s="454"/>
      <c r="G3" s="40"/>
      <c r="H3" s="40"/>
      <c r="I3" s="40"/>
      <c r="J3" s="40"/>
      <c r="K3" s="40"/>
      <c r="L3" s="40"/>
    </row>
    <row r="4" spans="1:12" ht="6.75" customHeight="1">
      <c r="A4" s="44"/>
      <c r="B4" s="12"/>
      <c r="C4" s="12"/>
      <c r="D4" s="12"/>
      <c r="E4" s="12"/>
      <c r="G4" s="40"/>
      <c r="H4" s="40"/>
      <c r="I4" s="40"/>
      <c r="J4" s="40"/>
      <c r="K4" s="40"/>
      <c r="L4" s="40"/>
    </row>
    <row r="5" spans="1:12" ht="12" customHeight="1">
      <c r="A5" s="43" t="s">
        <v>106</v>
      </c>
      <c r="B5" s="455"/>
      <c r="C5" s="455"/>
      <c r="D5" s="42" t="s">
        <v>47</v>
      </c>
      <c r="E5" s="456">
        <f>'Page1 - Expense Report'!L5</f>
        <v>0</v>
      </c>
      <c r="F5" s="457"/>
      <c r="G5" s="40"/>
      <c r="H5" s="40"/>
      <c r="I5" s="40"/>
      <c r="J5" s="40"/>
      <c r="K5" s="40"/>
      <c r="L5" s="40"/>
    </row>
    <row r="6" spans="1:12" ht="12.75">
      <c r="A6" s="39"/>
      <c r="B6" s="39"/>
      <c r="C6" s="39"/>
      <c r="E6" s="38"/>
      <c r="F6" s="41"/>
      <c r="G6" s="40"/>
      <c r="H6" s="40"/>
      <c r="I6" s="40"/>
      <c r="J6" s="40"/>
      <c r="K6" s="40"/>
      <c r="L6" s="40"/>
    </row>
    <row r="7" spans="1:12" ht="12.75">
      <c r="A7" s="43" t="s">
        <v>3</v>
      </c>
      <c r="B7" s="455"/>
      <c r="C7" s="455"/>
      <c r="D7" s="42" t="s">
        <v>46</v>
      </c>
      <c r="E7" s="456">
        <f>'Page1 - Expense Report'!L6</f>
        <v>0</v>
      </c>
      <c r="F7" s="457"/>
      <c r="G7" s="40"/>
      <c r="H7" s="40"/>
      <c r="I7" s="40"/>
      <c r="J7" s="40"/>
      <c r="K7" s="40"/>
      <c r="L7" s="40"/>
    </row>
    <row r="8" spans="2:12" ht="12" customHeight="1">
      <c r="B8" s="39"/>
      <c r="C8" s="39"/>
      <c r="E8" s="38"/>
      <c r="F8" s="36"/>
      <c r="G8" s="37"/>
      <c r="H8" s="37"/>
      <c r="I8" s="37"/>
      <c r="J8" s="37"/>
      <c r="K8" s="36"/>
      <c r="L8" s="36"/>
    </row>
    <row r="9" spans="1:12" s="34" customFormat="1" ht="18.75" customHeight="1">
      <c r="A9" s="450" t="s">
        <v>45</v>
      </c>
      <c r="B9" s="450"/>
      <c r="C9" s="450"/>
      <c r="D9" s="450"/>
      <c r="E9" s="450"/>
      <c r="F9" s="35"/>
      <c r="G9" s="35"/>
      <c r="H9" s="35"/>
      <c r="I9" s="35"/>
      <c r="J9" s="35"/>
      <c r="K9" s="35"/>
      <c r="L9" s="35"/>
    </row>
    <row r="10" spans="1:12" ht="18" customHeight="1">
      <c r="A10" s="449" t="s">
        <v>94</v>
      </c>
      <c r="B10" s="449"/>
      <c r="C10" s="449"/>
      <c r="D10" s="449"/>
      <c r="E10" s="449"/>
      <c r="F10" s="33"/>
      <c r="G10" s="25"/>
      <c r="H10" s="29"/>
      <c r="I10" s="29"/>
      <c r="J10" s="29"/>
      <c r="K10" s="28"/>
      <c r="L10" s="28"/>
    </row>
    <row r="11" spans="1:12" ht="15" customHeight="1">
      <c r="A11" s="467" t="s">
        <v>0</v>
      </c>
      <c r="B11" s="445" t="s">
        <v>189</v>
      </c>
      <c r="C11" s="445" t="s">
        <v>44</v>
      </c>
      <c r="D11" s="445" t="s">
        <v>97</v>
      </c>
      <c r="E11" s="445" t="s">
        <v>105</v>
      </c>
      <c r="F11" s="30"/>
      <c r="G11" s="25"/>
      <c r="H11" s="29"/>
      <c r="I11" s="29"/>
      <c r="J11" s="29"/>
      <c r="K11" s="28"/>
      <c r="L11" s="28"/>
    </row>
    <row r="12" spans="1:12" ht="14.25" customHeight="1">
      <c r="A12" s="468"/>
      <c r="B12" s="446"/>
      <c r="C12" s="446"/>
      <c r="D12" s="446"/>
      <c r="E12" s="446"/>
      <c r="F12" s="30"/>
      <c r="G12" s="25"/>
      <c r="H12" s="29"/>
      <c r="I12" s="29"/>
      <c r="J12" s="29"/>
      <c r="K12" s="28"/>
      <c r="L12" s="28"/>
    </row>
    <row r="13" spans="1:12" ht="15.75" customHeight="1">
      <c r="A13" s="21"/>
      <c r="B13" s="20"/>
      <c r="C13" s="20"/>
      <c r="D13" s="20"/>
      <c r="E13" s="20"/>
      <c r="F13" s="30"/>
      <c r="G13" s="25"/>
      <c r="H13" s="29"/>
      <c r="I13" s="29"/>
      <c r="J13" s="29"/>
      <c r="K13" s="28"/>
      <c r="L13" s="28"/>
    </row>
    <row r="14" spans="1:5" s="145" customFormat="1" ht="15.75" customHeight="1">
      <c r="A14" s="144"/>
      <c r="B14" s="144"/>
      <c r="C14" s="144"/>
      <c r="D14" s="144"/>
      <c r="E14" s="144"/>
    </row>
    <row r="15" spans="1:12" ht="15.75" customHeight="1">
      <c r="A15" s="32"/>
      <c r="B15" s="31"/>
      <c r="C15" s="31"/>
      <c r="D15" s="31"/>
      <c r="E15" s="31"/>
      <c r="F15" s="30"/>
      <c r="G15" s="25"/>
      <c r="H15" s="29"/>
      <c r="I15" s="29"/>
      <c r="J15" s="29"/>
      <c r="K15" s="28"/>
      <c r="L15" s="28"/>
    </row>
    <row r="16" spans="1:12" ht="15.75" customHeight="1">
      <c r="A16" s="21"/>
      <c r="B16" s="20"/>
      <c r="C16" s="20"/>
      <c r="D16" s="20"/>
      <c r="E16" s="20"/>
      <c r="F16" s="30"/>
      <c r="G16" s="25"/>
      <c r="H16" s="29"/>
      <c r="I16" s="29"/>
      <c r="J16" s="29"/>
      <c r="K16" s="28"/>
      <c r="L16" s="28"/>
    </row>
    <row r="17" spans="1:12" ht="15.75" customHeight="1">
      <c r="A17" s="21"/>
      <c r="B17" s="20"/>
      <c r="C17" s="20"/>
      <c r="D17" s="20"/>
      <c r="E17" s="20"/>
      <c r="F17" s="30"/>
      <c r="G17" s="25"/>
      <c r="H17" s="29"/>
      <c r="I17" s="29"/>
      <c r="J17" s="29"/>
      <c r="K17" s="28"/>
      <c r="L17" s="28"/>
    </row>
    <row r="18" spans="1:12" ht="15.75" customHeight="1">
      <c r="A18" s="21"/>
      <c r="B18" s="20"/>
      <c r="C18" s="20"/>
      <c r="D18" s="20"/>
      <c r="E18" s="20"/>
      <c r="F18" s="30"/>
      <c r="G18" s="25"/>
      <c r="H18" s="29"/>
      <c r="I18" s="29"/>
      <c r="J18" s="29"/>
      <c r="K18" s="28"/>
      <c r="L18" s="28"/>
    </row>
    <row r="19" spans="1:12" ht="15.75" customHeight="1">
      <c r="A19" s="21"/>
      <c r="B19" s="20"/>
      <c r="C19" s="20"/>
      <c r="D19" s="20"/>
      <c r="E19" s="20"/>
      <c r="F19" s="30"/>
      <c r="G19" s="25"/>
      <c r="H19" s="29"/>
      <c r="I19" s="29"/>
      <c r="J19" s="29"/>
      <c r="K19" s="28"/>
      <c r="L19" s="28"/>
    </row>
    <row r="20" spans="1:12" ht="15.75" customHeight="1">
      <c r="A20" s="21"/>
      <c r="B20" s="20"/>
      <c r="C20" s="20"/>
      <c r="D20" s="20"/>
      <c r="E20" s="20"/>
      <c r="F20" s="30"/>
      <c r="G20" s="25"/>
      <c r="H20" s="29"/>
      <c r="I20" s="29"/>
      <c r="J20" s="29"/>
      <c r="K20" s="28"/>
      <c r="L20" s="28"/>
    </row>
    <row r="21" spans="1:11" ht="12.75">
      <c r="A21" s="27" t="s">
        <v>7</v>
      </c>
      <c r="B21" s="18">
        <f>SUM(B13:B20)</f>
        <v>0</v>
      </c>
      <c r="C21" s="18">
        <f>SUM(C13:C20)</f>
        <v>0</v>
      </c>
      <c r="D21" s="18">
        <f>SUM(D13:D20)</f>
        <v>0</v>
      </c>
      <c r="E21" s="18">
        <f>SUM(E13:E20)</f>
        <v>0</v>
      </c>
      <c r="G21" s="26">
        <f>SUM(D21:E21)</f>
        <v>0</v>
      </c>
      <c r="H21" s="26"/>
      <c r="K21" s="26">
        <f>SUM(F21:G21)</f>
        <v>0</v>
      </c>
    </row>
    <row r="22" spans="2:16" ht="12.75">
      <c r="B22" s="17" t="s">
        <v>43</v>
      </c>
      <c r="C22" s="17" t="s">
        <v>42</v>
      </c>
      <c r="D22" s="17" t="s">
        <v>41</v>
      </c>
      <c r="E22" s="17" t="s">
        <v>37</v>
      </c>
      <c r="P22" s="25"/>
    </row>
    <row r="23" ht="12.75">
      <c r="A23" s="24" t="s">
        <v>292</v>
      </c>
    </row>
    <row r="24" spans="1:5" ht="15.75" customHeight="1">
      <c r="A24" s="23" t="s">
        <v>0</v>
      </c>
      <c r="B24" s="458" t="s">
        <v>39</v>
      </c>
      <c r="C24" s="459"/>
      <c r="D24" s="460"/>
      <c r="E24" s="22" t="s">
        <v>35</v>
      </c>
    </row>
    <row r="25" spans="1:5" ht="15.75" customHeight="1">
      <c r="A25" s="21"/>
      <c r="B25" s="461" t="s">
        <v>95</v>
      </c>
      <c r="C25" s="462"/>
      <c r="D25" s="463"/>
      <c r="E25" s="20">
        <v>0</v>
      </c>
    </row>
    <row r="26" spans="1:5" ht="15.75" customHeight="1">
      <c r="A26" s="21"/>
      <c r="B26" s="461" t="s">
        <v>286</v>
      </c>
      <c r="C26" s="462"/>
      <c r="D26" s="463"/>
      <c r="E26" s="20">
        <v>0</v>
      </c>
    </row>
    <row r="27" spans="1:5" ht="15.75" customHeight="1">
      <c r="A27" s="19" t="s">
        <v>8</v>
      </c>
      <c r="B27" s="442" t="s">
        <v>38</v>
      </c>
      <c r="C27" s="443"/>
      <c r="D27" s="444"/>
      <c r="E27" s="18">
        <f>SUM(E25:E26)</f>
        <v>0</v>
      </c>
    </row>
    <row r="28" ht="12.75">
      <c r="E28" s="17" t="s">
        <v>40</v>
      </c>
    </row>
    <row r="29" spans="1:5" ht="12.75">
      <c r="A29" s="24" t="s">
        <v>107</v>
      </c>
      <c r="E29" s="17"/>
    </row>
    <row r="30" spans="1:5" ht="12.75">
      <c r="A30" s="23" t="s">
        <v>0</v>
      </c>
      <c r="B30" s="458" t="s">
        <v>36</v>
      </c>
      <c r="C30" s="459"/>
      <c r="D30" s="460"/>
      <c r="E30" s="22" t="s">
        <v>35</v>
      </c>
    </row>
    <row r="31" spans="1:5" ht="12.75">
      <c r="A31" s="21"/>
      <c r="B31" s="461"/>
      <c r="C31" s="462"/>
      <c r="D31" s="463"/>
      <c r="E31" s="20"/>
    </row>
    <row r="32" spans="1:5" ht="12.75">
      <c r="A32" s="21"/>
      <c r="B32" s="461"/>
      <c r="C32" s="462"/>
      <c r="D32" s="463"/>
      <c r="E32" s="20"/>
    </row>
    <row r="33" spans="4:5" ht="12.75">
      <c r="D33" s="163" t="s">
        <v>146</v>
      </c>
      <c r="E33" s="20">
        <f>SUM(E31:E32)</f>
        <v>0</v>
      </c>
    </row>
    <row r="34" spans="1:5" ht="12.75">
      <c r="A34" s="24" t="s">
        <v>108</v>
      </c>
      <c r="E34" s="17"/>
    </row>
    <row r="35" spans="1:5" ht="12.75">
      <c r="A35" s="23" t="s">
        <v>0</v>
      </c>
      <c r="B35" s="458" t="s">
        <v>36</v>
      </c>
      <c r="C35" s="459"/>
      <c r="D35" s="460"/>
      <c r="E35" s="22" t="s">
        <v>35</v>
      </c>
    </row>
    <row r="36" spans="1:5" ht="12.75">
      <c r="A36" s="21"/>
      <c r="B36" s="461"/>
      <c r="C36" s="462"/>
      <c r="D36" s="463"/>
      <c r="E36" s="20">
        <v>0</v>
      </c>
    </row>
    <row r="37" spans="1:5" ht="12.75">
      <c r="A37" s="21"/>
      <c r="B37" s="461"/>
      <c r="C37" s="462"/>
      <c r="D37" s="463"/>
      <c r="E37" s="20"/>
    </row>
    <row r="38" spans="1:5" ht="12.75">
      <c r="A38" s="162"/>
      <c r="B38" s="29"/>
      <c r="C38" s="29"/>
      <c r="D38" s="164" t="s">
        <v>110</v>
      </c>
      <c r="E38" s="20">
        <f>SUM(E36:E37)</f>
        <v>0</v>
      </c>
    </row>
    <row r="39" spans="1:5" ht="12.75">
      <c r="A39" s="162"/>
      <c r="B39" s="29"/>
      <c r="C39" s="29"/>
      <c r="D39" s="164"/>
      <c r="E39" s="25"/>
    </row>
    <row r="40" spans="1:5" ht="12.75">
      <c r="A40" s="24" t="s">
        <v>258</v>
      </c>
      <c r="E40" s="17"/>
    </row>
    <row r="41" spans="1:5" ht="12.75">
      <c r="A41" s="23" t="s">
        <v>0</v>
      </c>
      <c r="B41" s="458" t="s">
        <v>36</v>
      </c>
      <c r="C41" s="459"/>
      <c r="D41" s="460"/>
      <c r="E41" s="22" t="s">
        <v>35</v>
      </c>
    </row>
    <row r="42" spans="1:5" ht="12.75">
      <c r="A42" s="21"/>
      <c r="B42" s="461"/>
      <c r="C42" s="462"/>
      <c r="D42" s="463"/>
      <c r="E42" s="20">
        <v>0</v>
      </c>
    </row>
    <row r="43" spans="1:5" ht="12.75">
      <c r="A43" s="21"/>
      <c r="B43" s="461"/>
      <c r="C43" s="462"/>
      <c r="D43" s="463"/>
      <c r="E43" s="20"/>
    </row>
    <row r="44" spans="1:5" ht="12.75">
      <c r="A44" s="162"/>
      <c r="B44" s="29"/>
      <c r="C44" s="29"/>
      <c r="D44" s="164" t="s">
        <v>259</v>
      </c>
      <c r="E44" s="20">
        <f>SUM(E42:E43)</f>
        <v>0</v>
      </c>
    </row>
    <row r="45" spans="1:5" ht="12.75">
      <c r="A45" s="162"/>
      <c r="B45" s="29"/>
      <c r="C45" s="29"/>
      <c r="D45" s="164"/>
      <c r="E45" s="25"/>
    </row>
    <row r="46" spans="1:5" ht="12.75">
      <c r="A46" s="162"/>
      <c r="B46" s="29"/>
      <c r="C46" s="29"/>
      <c r="D46" s="164"/>
      <c r="E46" s="25"/>
    </row>
    <row r="47" spans="1:5" ht="12.75">
      <c r="A47" s="24" t="s">
        <v>262</v>
      </c>
      <c r="E47" s="17"/>
    </row>
    <row r="48" spans="1:5" ht="12.75">
      <c r="A48" s="23" t="s">
        <v>0</v>
      </c>
      <c r="B48" s="458" t="s">
        <v>36</v>
      </c>
      <c r="C48" s="459"/>
      <c r="D48" s="460"/>
      <c r="E48" s="22" t="s">
        <v>35</v>
      </c>
    </row>
    <row r="49" spans="1:5" ht="12.75">
      <c r="A49" s="21"/>
      <c r="B49" s="461"/>
      <c r="C49" s="462"/>
      <c r="D49" s="463"/>
      <c r="E49" s="20">
        <v>0</v>
      </c>
    </row>
    <row r="50" spans="1:5" ht="12.75">
      <c r="A50" s="21"/>
      <c r="B50" s="461"/>
      <c r="C50" s="462"/>
      <c r="D50" s="463"/>
      <c r="E50" s="20"/>
    </row>
    <row r="51" spans="1:5" ht="12.75">
      <c r="A51" s="162"/>
      <c r="B51" s="29"/>
      <c r="C51" s="29"/>
      <c r="D51" s="164" t="s">
        <v>263</v>
      </c>
      <c r="E51" s="20">
        <f>SUM(E49:E50)</f>
        <v>0</v>
      </c>
    </row>
    <row r="52" spans="1:5" ht="12.75">
      <c r="A52" s="162"/>
      <c r="B52" s="29"/>
      <c r="C52" s="29"/>
      <c r="D52" s="164"/>
      <c r="E52" s="25"/>
    </row>
    <row r="53" spans="1:5" ht="12.75">
      <c r="A53" s="162"/>
      <c r="B53" s="29"/>
      <c r="C53" s="29"/>
      <c r="D53" s="164"/>
      <c r="E53" s="25"/>
    </row>
    <row r="54" spans="1:5" ht="21" customHeight="1" thickBot="1">
      <c r="A54" s="24" t="s">
        <v>103</v>
      </c>
      <c r="E54" s="17"/>
    </row>
    <row r="55" spans="1:5" ht="30" customHeight="1" thickBot="1">
      <c r="A55" s="464"/>
      <c r="B55" s="465"/>
      <c r="C55" s="465"/>
      <c r="D55" s="465"/>
      <c r="E55" s="466"/>
    </row>
    <row r="57" spans="1:5" ht="12.75">
      <c r="A57" s="454" t="s">
        <v>261</v>
      </c>
      <c r="B57" s="454"/>
      <c r="C57" s="454"/>
      <c r="D57" s="454"/>
      <c r="E57" s="454"/>
    </row>
  </sheetData>
  <sheetProtection/>
  <mergeCells count="33">
    <mergeCell ref="A11:A12"/>
    <mergeCell ref="B24:D24"/>
    <mergeCell ref="D11:D12"/>
    <mergeCell ref="C11:C12"/>
    <mergeCell ref="B25:D25"/>
    <mergeCell ref="B26:D26"/>
    <mergeCell ref="B43:D43"/>
    <mergeCell ref="B37:D37"/>
    <mergeCell ref="B41:D41"/>
    <mergeCell ref="A55:E55"/>
    <mergeCell ref="B48:D48"/>
    <mergeCell ref="B49:D49"/>
    <mergeCell ref="B50:D50"/>
    <mergeCell ref="B7:C7"/>
    <mergeCell ref="E5:F5"/>
    <mergeCell ref="E7:F7"/>
    <mergeCell ref="A57:E57"/>
    <mergeCell ref="B30:D30"/>
    <mergeCell ref="B31:D31"/>
    <mergeCell ref="B32:D32"/>
    <mergeCell ref="B35:D35"/>
    <mergeCell ref="B36:D36"/>
    <mergeCell ref="B42:D42"/>
    <mergeCell ref="B27:D27"/>
    <mergeCell ref="E11:E12"/>
    <mergeCell ref="B11:B12"/>
    <mergeCell ref="A1:B1"/>
    <mergeCell ref="C1:D1"/>
    <mergeCell ref="A10:E10"/>
    <mergeCell ref="A9:E9"/>
    <mergeCell ref="A2:E2"/>
    <mergeCell ref="A3:E3"/>
    <mergeCell ref="B5:C5"/>
  </mergeCells>
  <conditionalFormatting sqref="E5:F5 E7:F7">
    <cfRule type="cellIs" priority="2" dxfId="0" operator="equal" stopIfTrue="1">
      <formula>0</formula>
    </cfRule>
  </conditionalFormatting>
  <printOptions horizontalCentered="1"/>
  <pageMargins left="0.7" right="0.7" top="0.75" bottom="0.75" header="0.3" footer="0.3"/>
  <pageSetup fitToHeight="1" fitToWidth="1" horizontalDpi="600" verticalDpi="600" orientation="landscape" scale="60" r:id="rId2"/>
  <headerFooter>
    <oddFooter>&amp;L&amp;"-,Regular"&amp;8Travel &amp; Expense Statement
Effective 8/1/2011&amp;C&amp;"-,Regular"&amp;8Page 2&amp;R&amp;"-,Regular"&amp;8&amp;Z&amp;F</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U30"/>
  <sheetViews>
    <sheetView view="pageLayout" workbookViewId="0" topLeftCell="A1">
      <selection activeCell="C19" sqref="C19"/>
    </sheetView>
  </sheetViews>
  <sheetFormatPr defaultColWidth="9.140625" defaultRowHeight="12.75"/>
  <cols>
    <col min="1" max="1" width="14.140625" style="0" customWidth="1"/>
    <col min="2" max="2" width="15.8515625" style="0" customWidth="1"/>
    <col min="3" max="3" width="32.28125" style="0" customWidth="1"/>
    <col min="4" max="4" width="25.421875" style="0" customWidth="1"/>
    <col min="5" max="5" width="12.421875" style="0" customWidth="1"/>
    <col min="6" max="7" width="10.28125" style="0" customWidth="1"/>
    <col min="8" max="8" width="10.57421875" style="0" customWidth="1"/>
    <col min="16" max="16" width="0" style="0" hidden="1" customWidth="1"/>
    <col min="17" max="20" width="9.140625" style="0" hidden="1" customWidth="1"/>
    <col min="21" max="21" width="10.00390625" style="0" hidden="1" customWidth="1"/>
    <col min="22" max="22" width="9.140625" style="0" hidden="1" customWidth="1"/>
    <col min="23" max="23" width="0" style="0" hidden="1" customWidth="1"/>
  </cols>
  <sheetData>
    <row r="1" spans="1:13" s="11" customFormat="1" ht="58.5" customHeight="1">
      <c r="A1" s="447"/>
      <c r="B1" s="447"/>
      <c r="C1" s="469" t="s">
        <v>111</v>
      </c>
      <c r="D1" s="469"/>
      <c r="E1" s="166"/>
      <c r="F1" s="45"/>
      <c r="G1" s="45"/>
      <c r="H1" s="45"/>
      <c r="I1" s="40"/>
      <c r="J1" s="40"/>
      <c r="K1" s="40"/>
      <c r="L1" s="40"/>
      <c r="M1" s="40"/>
    </row>
    <row r="2" spans="1:13" s="11" customFormat="1" ht="18" customHeight="1">
      <c r="A2" s="451"/>
      <c r="B2" s="452"/>
      <c r="C2" s="452"/>
      <c r="D2" s="452"/>
      <c r="E2" s="161"/>
      <c r="F2" s="160"/>
      <c r="G2" s="160"/>
      <c r="H2" s="160"/>
      <c r="I2" s="40"/>
      <c r="J2" s="40"/>
      <c r="K2" s="40"/>
      <c r="L2" s="40"/>
      <c r="M2" s="40"/>
    </row>
    <row r="3" spans="1:19" s="11" customFormat="1" ht="6.75" customHeight="1">
      <c r="A3" s="44"/>
      <c r="B3" s="12"/>
      <c r="C3" s="12"/>
      <c r="D3" s="12"/>
      <c r="E3" s="12"/>
      <c r="I3" s="40"/>
      <c r="J3" s="40"/>
      <c r="K3" s="40"/>
      <c r="L3" s="40"/>
      <c r="M3" s="40"/>
      <c r="S3" s="24"/>
    </row>
    <row r="4" spans="1:21" s="11" customFormat="1" ht="12" customHeight="1">
      <c r="A4" s="43" t="s">
        <v>27</v>
      </c>
      <c r="B4" s="457">
        <f>'Page1 - Expense Report'!D5</f>
        <v>0</v>
      </c>
      <c r="C4" s="457"/>
      <c r="D4" s="169" t="s">
        <v>252</v>
      </c>
      <c r="E4" s="167"/>
      <c r="F4" s="24"/>
      <c r="I4" s="40"/>
      <c r="J4" s="40"/>
      <c r="K4" s="40"/>
      <c r="L4" s="40"/>
      <c r="M4" s="40"/>
      <c r="S4" s="24" t="s">
        <v>170</v>
      </c>
      <c r="U4" s="11" t="s">
        <v>199</v>
      </c>
    </row>
    <row r="5" spans="1:21" s="11" customFormat="1" ht="12.75">
      <c r="A5" s="39"/>
      <c r="B5" s="39"/>
      <c r="C5" s="39"/>
      <c r="I5" s="40"/>
      <c r="J5" s="40"/>
      <c r="K5" s="40"/>
      <c r="L5" s="40"/>
      <c r="M5" s="40"/>
      <c r="S5" s="24" t="s">
        <v>171</v>
      </c>
      <c r="U5" s="11" t="s">
        <v>200</v>
      </c>
    </row>
    <row r="6" spans="1:21" s="11" customFormat="1" ht="12.75">
      <c r="A6" s="43" t="s">
        <v>3</v>
      </c>
      <c r="B6" s="455"/>
      <c r="C6" s="455"/>
      <c r="D6" s="169" t="s">
        <v>253</v>
      </c>
      <c r="E6" s="167"/>
      <c r="I6" s="40"/>
      <c r="J6" s="40"/>
      <c r="K6" s="40"/>
      <c r="L6" s="40"/>
      <c r="M6" s="40"/>
      <c r="U6" s="11" t="s">
        <v>201</v>
      </c>
    </row>
    <row r="7" spans="2:13" s="11" customFormat="1" ht="12" customHeight="1">
      <c r="B7" s="39"/>
      <c r="C7" s="39"/>
      <c r="I7" s="37"/>
      <c r="J7" s="37"/>
      <c r="K7" s="37"/>
      <c r="L7" s="36"/>
      <c r="M7" s="36"/>
    </row>
    <row r="8" spans="1:13" s="34" customFormat="1" ht="15" customHeight="1">
      <c r="A8" s="471" t="s">
        <v>112</v>
      </c>
      <c r="B8" s="471"/>
      <c r="C8" s="471"/>
      <c r="D8" s="471"/>
      <c r="E8" s="178" t="s">
        <v>170</v>
      </c>
      <c r="F8" s="187"/>
      <c r="G8" s="188"/>
      <c r="H8" s="188"/>
      <c r="I8" s="35"/>
      <c r="J8" s="35"/>
      <c r="K8" s="35"/>
      <c r="L8" s="35"/>
      <c r="M8" s="35"/>
    </row>
    <row r="9" spans="3:13" s="11" customFormat="1" ht="17.25" customHeight="1">
      <c r="C9" s="470" t="s">
        <v>164</v>
      </c>
      <c r="D9" s="470"/>
      <c r="E9" s="190" t="s">
        <v>199</v>
      </c>
      <c r="F9" s="176"/>
      <c r="G9" s="176"/>
      <c r="H9" s="176"/>
      <c r="I9" s="29"/>
      <c r="J9" s="29"/>
      <c r="K9" s="29"/>
      <c r="L9" s="28"/>
      <c r="M9" s="28"/>
    </row>
    <row r="10" spans="1:13" s="11" customFormat="1" ht="15" customHeight="1">
      <c r="A10" s="467" t="s">
        <v>0</v>
      </c>
      <c r="B10" s="445" t="s">
        <v>113</v>
      </c>
      <c r="C10" s="445" t="s">
        <v>114</v>
      </c>
      <c r="D10" s="472" t="s">
        <v>28</v>
      </c>
      <c r="E10" s="189" t="s">
        <v>115</v>
      </c>
      <c r="F10" s="445" t="s">
        <v>119</v>
      </c>
      <c r="G10" s="445" t="s">
        <v>117</v>
      </c>
      <c r="H10" s="445" t="s">
        <v>118</v>
      </c>
      <c r="I10" s="29"/>
      <c r="J10" s="29"/>
      <c r="K10" s="29"/>
      <c r="L10" s="28"/>
      <c r="M10" s="28"/>
    </row>
    <row r="11" spans="1:13" s="11" customFormat="1" ht="14.25" customHeight="1">
      <c r="A11" s="468"/>
      <c r="B11" s="446"/>
      <c r="C11" s="446"/>
      <c r="D11" s="446"/>
      <c r="E11" s="168" t="s">
        <v>116</v>
      </c>
      <c r="F11" s="446"/>
      <c r="G11" s="446"/>
      <c r="H11" s="446"/>
      <c r="I11" s="29"/>
      <c r="J11" s="29"/>
      <c r="K11" s="29"/>
      <c r="L11" s="28"/>
      <c r="M11" s="28"/>
    </row>
    <row r="12" spans="1:13" s="11" customFormat="1" ht="15.75" customHeight="1">
      <c r="A12" s="21"/>
      <c r="B12" s="20"/>
      <c r="C12" s="20"/>
      <c r="D12" s="20"/>
      <c r="E12" s="172">
        <v>0</v>
      </c>
      <c r="F12" s="172">
        <v>0</v>
      </c>
      <c r="G12" s="172">
        <v>0</v>
      </c>
      <c r="H12" s="172">
        <f aca="true" t="shared" si="0" ref="H12:H25">+E12-F12-G12</f>
        <v>0</v>
      </c>
      <c r="I12" s="29"/>
      <c r="J12" s="29"/>
      <c r="K12" s="29"/>
      <c r="L12" s="28"/>
      <c r="M12" s="28"/>
    </row>
    <row r="13" spans="1:8" s="145" customFormat="1" ht="15.75" customHeight="1">
      <c r="A13" s="144"/>
      <c r="B13" s="144"/>
      <c r="C13" s="144"/>
      <c r="D13" s="144"/>
      <c r="E13" s="174"/>
      <c r="F13" s="174"/>
      <c r="G13" s="174"/>
      <c r="H13" s="172">
        <f t="shared" si="0"/>
        <v>0</v>
      </c>
    </row>
    <row r="14" spans="1:13" s="11" customFormat="1" ht="15.75" customHeight="1">
      <c r="A14" s="32"/>
      <c r="B14" s="31"/>
      <c r="C14" s="31"/>
      <c r="D14" s="31"/>
      <c r="E14" s="174"/>
      <c r="F14" s="174"/>
      <c r="G14" s="174"/>
      <c r="H14" s="172">
        <f t="shared" si="0"/>
        <v>0</v>
      </c>
      <c r="I14" s="29"/>
      <c r="J14" s="29"/>
      <c r="K14" s="29"/>
      <c r="L14" s="28"/>
      <c r="M14" s="28"/>
    </row>
    <row r="15" spans="1:13" s="11" customFormat="1" ht="15.75" customHeight="1">
      <c r="A15" s="21"/>
      <c r="B15" s="20"/>
      <c r="C15" s="20"/>
      <c r="D15" s="20"/>
      <c r="E15" s="172"/>
      <c r="F15" s="172"/>
      <c r="G15" s="172"/>
      <c r="H15" s="172">
        <f t="shared" si="0"/>
        <v>0</v>
      </c>
      <c r="I15" s="29"/>
      <c r="J15" s="29"/>
      <c r="K15" s="29"/>
      <c r="L15" s="28"/>
      <c r="M15" s="28"/>
    </row>
    <row r="16" spans="1:13" s="11" customFormat="1" ht="15.75" customHeight="1">
      <c r="A16" s="21"/>
      <c r="B16" s="20"/>
      <c r="C16" s="20"/>
      <c r="D16" s="20"/>
      <c r="E16" s="172"/>
      <c r="F16" s="172"/>
      <c r="G16" s="172"/>
      <c r="H16" s="172">
        <f t="shared" si="0"/>
        <v>0</v>
      </c>
      <c r="I16" s="29"/>
      <c r="J16" s="29"/>
      <c r="K16" s="29"/>
      <c r="L16" s="28"/>
      <c r="M16" s="28"/>
    </row>
    <row r="17" spans="1:13" s="11" customFormat="1" ht="18" customHeight="1">
      <c r="A17" s="21"/>
      <c r="B17" s="20"/>
      <c r="C17" s="20"/>
      <c r="D17" s="20"/>
      <c r="E17" s="172"/>
      <c r="F17" s="172"/>
      <c r="G17" s="172"/>
      <c r="H17" s="172">
        <f t="shared" si="0"/>
        <v>0</v>
      </c>
      <c r="I17" s="29"/>
      <c r="J17" s="29"/>
      <c r="K17" s="29"/>
      <c r="L17" s="28"/>
      <c r="M17" s="28"/>
    </row>
    <row r="18" spans="1:8" ht="18" customHeight="1">
      <c r="A18" s="165"/>
      <c r="B18" s="165"/>
      <c r="C18" s="165"/>
      <c r="D18" s="165"/>
      <c r="E18" s="173"/>
      <c r="F18" s="173"/>
      <c r="G18" s="173"/>
      <c r="H18" s="172">
        <f t="shared" si="0"/>
        <v>0</v>
      </c>
    </row>
    <row r="19" spans="1:8" ht="20.25" customHeight="1">
      <c r="A19" s="165"/>
      <c r="B19" s="165"/>
      <c r="C19" s="165"/>
      <c r="D19" s="165"/>
      <c r="E19" s="173"/>
      <c r="F19" s="173"/>
      <c r="G19" s="173"/>
      <c r="H19" s="172">
        <f t="shared" si="0"/>
        <v>0</v>
      </c>
    </row>
    <row r="20" spans="1:8" ht="19.5" customHeight="1">
      <c r="A20" s="165"/>
      <c r="B20" s="165"/>
      <c r="C20" s="165"/>
      <c r="D20" s="165"/>
      <c r="E20" s="173"/>
      <c r="F20" s="173"/>
      <c r="G20" s="173"/>
      <c r="H20" s="172">
        <f t="shared" si="0"/>
        <v>0</v>
      </c>
    </row>
    <row r="21" spans="1:8" ht="16.5" customHeight="1">
      <c r="A21" s="165"/>
      <c r="B21" s="165"/>
      <c r="C21" s="165"/>
      <c r="D21" s="165"/>
      <c r="E21" s="173"/>
      <c r="F21" s="173"/>
      <c r="G21" s="173"/>
      <c r="H21" s="172">
        <f t="shared" si="0"/>
        <v>0</v>
      </c>
    </row>
    <row r="22" spans="1:8" ht="18" customHeight="1">
      <c r="A22" s="165"/>
      <c r="B22" s="165"/>
      <c r="C22" s="165"/>
      <c r="D22" s="165"/>
      <c r="E22" s="173"/>
      <c r="F22" s="173"/>
      <c r="G22" s="173"/>
      <c r="H22" s="172">
        <f t="shared" si="0"/>
        <v>0</v>
      </c>
    </row>
    <row r="23" spans="1:8" ht="20.25" customHeight="1">
      <c r="A23" s="165"/>
      <c r="B23" s="165"/>
      <c r="C23" s="165"/>
      <c r="D23" s="165"/>
      <c r="E23" s="173"/>
      <c r="F23" s="173"/>
      <c r="G23" s="173"/>
      <c r="H23" s="172">
        <f t="shared" si="0"/>
        <v>0</v>
      </c>
    </row>
    <row r="24" spans="1:8" ht="15.75" customHeight="1">
      <c r="A24" s="165"/>
      <c r="B24" s="165"/>
      <c r="C24" s="165"/>
      <c r="D24" s="165"/>
      <c r="E24" s="173"/>
      <c r="F24" s="173"/>
      <c r="G24" s="173"/>
      <c r="H24" s="172">
        <f t="shared" si="0"/>
        <v>0</v>
      </c>
    </row>
    <row r="25" spans="1:8" ht="18" customHeight="1">
      <c r="A25" s="165"/>
      <c r="B25" s="165"/>
      <c r="C25" s="165"/>
      <c r="D25" s="165"/>
      <c r="E25" s="173"/>
      <c r="F25" s="173"/>
      <c r="G25" s="173"/>
      <c r="H25" s="172">
        <f t="shared" si="0"/>
        <v>0</v>
      </c>
    </row>
    <row r="26" spans="6:8" ht="12.75">
      <c r="F26" s="171" t="s">
        <v>122</v>
      </c>
      <c r="G26" s="170"/>
      <c r="H26" s="173">
        <f>SUM(H12:H25)</f>
        <v>0</v>
      </c>
    </row>
    <row r="27" spans="1:8" ht="12.75">
      <c r="A27" s="2" t="s">
        <v>120</v>
      </c>
      <c r="F27" s="3" t="s">
        <v>154</v>
      </c>
      <c r="G27" s="201">
        <f>IF(E9="Airplane",1.31,IF(E9="motorcycle",0.53,IF(E8="yes",0.56,0.235)))</f>
        <v>0.56</v>
      </c>
      <c r="H27" s="175">
        <f>H26*G27</f>
        <v>0</v>
      </c>
    </row>
    <row r="28" ht="12.75">
      <c r="A28" s="4" t="s">
        <v>166</v>
      </c>
    </row>
    <row r="30" ht="12.75">
      <c r="A30" t="s">
        <v>121</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93" ht="1.5" customHeight="1"/>
    <row r="94" ht="0.75" customHeight="1"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4">
    <mergeCell ref="G10:G11"/>
    <mergeCell ref="H10:H11"/>
    <mergeCell ref="A8:D8"/>
    <mergeCell ref="A10:A11"/>
    <mergeCell ref="B10:B11"/>
    <mergeCell ref="C10:C11"/>
    <mergeCell ref="D10:D11"/>
    <mergeCell ref="A1:B1"/>
    <mergeCell ref="C1:D1"/>
    <mergeCell ref="A2:D2"/>
    <mergeCell ref="B4:C4"/>
    <mergeCell ref="B6:C6"/>
    <mergeCell ref="F10:F11"/>
    <mergeCell ref="C9:D9"/>
  </mergeCells>
  <conditionalFormatting sqref="B4:C4">
    <cfRule type="cellIs" priority="1" dxfId="0" operator="equal" stopIfTrue="1">
      <formula>0</formula>
    </cfRule>
  </conditionalFormatting>
  <dataValidations count="2">
    <dataValidation type="list" allowBlank="1" showInputMessage="1" showErrorMessage="1" sqref="E8">
      <formula1>$S$4:$S$5</formula1>
    </dataValidation>
    <dataValidation type="list" allowBlank="1" showInputMessage="1" showErrorMessage="1" sqref="E9">
      <formula1>$U$4:$U$6</formula1>
    </dataValidation>
  </dataValidations>
  <printOptions/>
  <pageMargins left="0.7" right="0.7" top="0" bottom="0.75" header="0.3" footer="0.3"/>
  <pageSetup horizontalDpi="600" verticalDpi="600" orientation="landscape" scale="90" r:id="rId3"/>
  <headerFooter>
    <oddFooter>&amp;CPage 3</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V67"/>
  <sheetViews>
    <sheetView showGridLines="0" workbookViewId="0" topLeftCell="A1">
      <selection activeCell="B19" sqref="B19"/>
    </sheetView>
  </sheetViews>
  <sheetFormatPr defaultColWidth="9.140625" defaultRowHeight="12.75"/>
  <cols>
    <col min="1" max="1" width="20.57421875" style="206" customWidth="1"/>
    <col min="2" max="2" width="10.00390625" style="206" bestFit="1" customWidth="1"/>
    <col min="3" max="3" width="14.8515625" style="206" customWidth="1"/>
    <col min="4" max="4" width="31.8515625" style="206" customWidth="1"/>
    <col min="5" max="5" width="10.57421875" style="206" customWidth="1"/>
    <col min="6" max="6" width="11.28125" style="206" customWidth="1"/>
    <col min="7" max="7" width="9.140625" style="206" customWidth="1"/>
    <col min="8" max="8" width="9.421875" style="206" customWidth="1"/>
    <col min="9" max="9" width="9.140625" style="206" customWidth="1"/>
    <col min="10" max="10" width="10.140625" style="206" customWidth="1"/>
    <col min="11" max="11" width="9.140625" style="206" hidden="1" customWidth="1"/>
    <col min="12" max="12" width="11.7109375" style="206" hidden="1" customWidth="1"/>
    <col min="13" max="22" width="9.140625" style="206" hidden="1" customWidth="1"/>
    <col min="23" max="16384" width="9.140625" style="206" customWidth="1"/>
  </cols>
  <sheetData>
    <row r="1" spans="1:14" ht="39" customHeight="1">
      <c r="A1" s="260" t="s">
        <v>293</v>
      </c>
      <c r="B1" s="255"/>
      <c r="C1" s="255"/>
      <c r="D1" s="255"/>
      <c r="E1" s="204"/>
      <c r="F1" s="205"/>
      <c r="G1" s="205"/>
      <c r="H1" s="205"/>
      <c r="I1" s="205"/>
      <c r="J1" s="205"/>
      <c r="K1" s="205"/>
      <c r="L1" s="205"/>
      <c r="M1" s="205"/>
      <c r="N1" s="205"/>
    </row>
    <row r="2" spans="1:14" s="212" customFormat="1" ht="10.5" customHeight="1">
      <c r="A2" s="207"/>
      <c r="B2" s="208"/>
      <c r="C2" s="210"/>
      <c r="D2" s="210"/>
      <c r="E2" s="208"/>
      <c r="F2" s="210"/>
      <c r="G2" s="210"/>
      <c r="H2" s="208"/>
      <c r="I2" s="208"/>
      <c r="J2" s="211"/>
      <c r="K2" s="211"/>
      <c r="L2" s="211"/>
      <c r="M2" s="211"/>
      <c r="N2" s="211"/>
    </row>
    <row r="3" spans="1:14" s="212" customFormat="1" ht="10.5" customHeight="1">
      <c r="A3" s="213"/>
      <c r="B3" s="214"/>
      <c r="C3" s="216"/>
      <c r="D3" s="216"/>
      <c r="E3" s="214"/>
      <c r="F3" s="216"/>
      <c r="G3" s="216"/>
      <c r="H3" s="214"/>
      <c r="I3" s="214"/>
      <c r="J3" s="211"/>
      <c r="K3" s="211"/>
      <c r="L3" s="211"/>
      <c r="M3" s="211"/>
      <c r="N3" s="211"/>
    </row>
    <row r="4" spans="1:14" ht="12.75">
      <c r="A4" s="217" t="s">
        <v>27</v>
      </c>
      <c r="B4" s="476">
        <f>'Page1 - Expense Report'!D5</f>
        <v>0</v>
      </c>
      <c r="C4" s="476"/>
      <c r="D4" s="476"/>
      <c r="E4" s="476"/>
      <c r="J4" s="219"/>
      <c r="K4" s="219"/>
      <c r="L4" s="219"/>
      <c r="M4" s="219"/>
      <c r="N4" s="219"/>
    </row>
    <row r="5" spans="1:22" ht="19.5" customHeight="1">
      <c r="A5" s="220" t="s">
        <v>25</v>
      </c>
      <c r="B5" s="474"/>
      <c r="C5" s="474"/>
      <c r="D5" s="474"/>
      <c r="E5" s="474"/>
      <c r="F5" s="220" t="s">
        <v>1</v>
      </c>
      <c r="G5" s="6">
        <v>41456</v>
      </c>
      <c r="H5" s="202"/>
      <c r="I5" s="202"/>
      <c r="J5" s="219"/>
      <c r="K5" s="219"/>
      <c r="L5" s="219"/>
      <c r="M5" s="219"/>
      <c r="N5" s="219"/>
      <c r="V5" s="289" t="s">
        <v>255</v>
      </c>
    </row>
    <row r="6" spans="1:14" ht="12.75">
      <c r="A6" s="205"/>
      <c r="B6" s="205"/>
      <c r="C6" s="253"/>
      <c r="D6" s="253"/>
      <c r="E6" s="253"/>
      <c r="F6" s="253"/>
      <c r="G6" s="253" t="s">
        <v>0</v>
      </c>
      <c r="H6" s="253"/>
      <c r="I6" s="253" t="s">
        <v>2</v>
      </c>
      <c r="J6" s="219"/>
      <c r="K6" s="219"/>
      <c r="L6" s="219"/>
      <c r="M6" s="219"/>
      <c r="N6" s="219"/>
    </row>
    <row r="7" spans="1:14" ht="20.25" customHeight="1">
      <c r="A7" s="220" t="s">
        <v>3</v>
      </c>
      <c r="B7" s="475"/>
      <c r="C7" s="475"/>
      <c r="D7" s="475"/>
      <c r="E7" s="475"/>
      <c r="F7" s="220" t="s">
        <v>4</v>
      </c>
      <c r="G7" s="6"/>
      <c r="H7" s="177"/>
      <c r="I7" s="177"/>
      <c r="J7" s="219"/>
      <c r="K7" s="219"/>
      <c r="L7" s="223">
        <f>+G7-G5</f>
        <v>-41456</v>
      </c>
      <c r="M7" s="219" t="s">
        <v>14</v>
      </c>
      <c r="N7" s="219"/>
    </row>
    <row r="8" spans="1:14" ht="12.75">
      <c r="A8" s="205"/>
      <c r="B8" s="205"/>
      <c r="C8" s="221"/>
      <c r="D8" s="221"/>
      <c r="E8" s="221"/>
      <c r="F8" s="221"/>
      <c r="G8" s="221" t="s">
        <v>0</v>
      </c>
      <c r="H8" s="221"/>
      <c r="I8" s="221" t="s">
        <v>2</v>
      </c>
      <c r="J8" s="219"/>
      <c r="K8" s="219"/>
      <c r="L8" s="219"/>
      <c r="M8" s="219"/>
      <c r="N8" s="219"/>
    </row>
    <row r="9" spans="1:14" ht="12.75">
      <c r="A9" s="225"/>
      <c r="B9" s="222"/>
      <c r="C9" s="203"/>
      <c r="D9" s="203"/>
      <c r="E9" s="261"/>
      <c r="F9" s="203"/>
      <c r="G9" s="203"/>
      <c r="H9" s="261"/>
      <c r="I9" s="261"/>
      <c r="J9" s="219"/>
      <c r="K9" s="219"/>
      <c r="M9" s="228"/>
      <c r="N9" s="219"/>
    </row>
    <row r="10" spans="1:14" ht="9.75" customHeight="1">
      <c r="A10" s="229"/>
      <c r="B10" s="230"/>
      <c r="C10" s="205"/>
      <c r="D10" s="205"/>
      <c r="E10" s="227"/>
      <c r="F10" s="219"/>
      <c r="G10" s="219"/>
      <c r="H10" s="219"/>
      <c r="I10" s="219"/>
      <c r="J10" s="219"/>
      <c r="K10" s="219"/>
      <c r="M10" s="228"/>
      <c r="N10" s="219"/>
    </row>
    <row r="11" spans="1:14" s="201" customFormat="1" ht="62.25" customHeight="1">
      <c r="A11" s="473" t="s">
        <v>290</v>
      </c>
      <c r="B11" s="473"/>
      <c r="C11" s="473"/>
      <c r="D11" s="473"/>
      <c r="E11" s="473"/>
      <c r="F11" s="219"/>
      <c r="G11" s="219"/>
      <c r="H11" s="219"/>
      <c r="I11" s="219"/>
      <c r="J11" s="219"/>
      <c r="K11" s="219"/>
      <c r="M11" s="228"/>
      <c r="N11" s="219"/>
    </row>
    <row r="12" spans="1:10" s="201" customFormat="1" ht="12.75">
      <c r="A12" s="5"/>
      <c r="B12" s="5"/>
      <c r="C12" s="477" t="s">
        <v>280</v>
      </c>
      <c r="D12" s="477"/>
      <c r="E12" s="477" t="s">
        <v>279</v>
      </c>
      <c r="F12" s="477"/>
      <c r="G12" s="477"/>
      <c r="H12" s="232"/>
      <c r="I12" s="232"/>
      <c r="J12" s="232"/>
    </row>
    <row r="13" spans="1:14" s="201" customFormat="1" ht="113.25" customHeight="1">
      <c r="A13" s="473" t="s">
        <v>297</v>
      </c>
      <c r="B13" s="473"/>
      <c r="C13" s="473"/>
      <c r="D13" s="473"/>
      <c r="E13" s="473"/>
      <c r="F13" s="219"/>
      <c r="G13" s="219"/>
      <c r="H13" s="219"/>
      <c r="I13" s="219"/>
      <c r="J13" s="219"/>
      <c r="K13" s="219"/>
      <c r="L13" s="219"/>
      <c r="M13" s="219"/>
      <c r="N13" s="219"/>
    </row>
    <row r="14" spans="1:5" ht="13.5" customHeight="1">
      <c r="A14" s="233" t="s">
        <v>270</v>
      </c>
      <c r="C14" s="234"/>
      <c r="D14" s="234"/>
      <c r="E14" s="235"/>
    </row>
    <row r="15" spans="1:5" ht="13.5" customHeight="1">
      <c r="A15" s="236">
        <f>+D61</f>
        <v>0</v>
      </c>
      <c r="C15" s="256"/>
      <c r="D15" s="256"/>
      <c r="E15" s="256"/>
    </row>
    <row r="16" spans="1:14" ht="13.5" customHeight="1">
      <c r="A16" s="237"/>
      <c r="B16" s="234"/>
      <c r="C16" s="234"/>
      <c r="D16" s="234"/>
      <c r="E16" s="234"/>
      <c r="F16" s="234"/>
      <c r="G16" s="234"/>
      <c r="H16" s="234"/>
      <c r="I16" s="234"/>
      <c r="J16" s="234"/>
      <c r="K16" s="234"/>
      <c r="L16" s="234"/>
      <c r="M16" s="235"/>
      <c r="N16" s="235"/>
    </row>
    <row r="17" spans="1:13" s="241" customFormat="1" ht="15.75" thickBot="1">
      <c r="A17" s="274" t="s">
        <v>269</v>
      </c>
      <c r="B17" s="262"/>
      <c r="C17" s="238"/>
      <c r="D17" s="238"/>
      <c r="E17" s="238"/>
      <c r="F17" s="239"/>
      <c r="G17" s="239"/>
      <c r="H17" s="239"/>
      <c r="I17" s="239"/>
      <c r="J17" s="239"/>
      <c r="K17" s="240" t="s">
        <v>18</v>
      </c>
      <c r="L17" s="240" t="s">
        <v>18</v>
      </c>
      <c r="M17" s="240" t="s">
        <v>18</v>
      </c>
    </row>
    <row r="18" spans="1:20" ht="39" customHeight="1">
      <c r="A18" s="298" t="s">
        <v>0</v>
      </c>
      <c r="B18" s="299" t="s">
        <v>271</v>
      </c>
      <c r="C18" s="300" t="s">
        <v>272</v>
      </c>
      <c r="D18" s="301" t="s">
        <v>270</v>
      </c>
      <c r="E18" s="299" t="s">
        <v>276</v>
      </c>
      <c r="F18" s="302" t="s">
        <v>273</v>
      </c>
      <c r="G18" s="299" t="s">
        <v>277</v>
      </c>
      <c r="H18" s="302" t="s">
        <v>274</v>
      </c>
      <c r="I18" s="299" t="s">
        <v>278</v>
      </c>
      <c r="J18" s="303" t="s">
        <v>275</v>
      </c>
      <c r="K18" s="243" t="s">
        <v>12</v>
      </c>
      <c r="L18" s="244" t="s">
        <v>13</v>
      </c>
      <c r="M18" s="244" t="s">
        <v>15</v>
      </c>
      <c r="N18" s="286" t="s">
        <v>17</v>
      </c>
      <c r="O18" s="245" t="s">
        <v>5</v>
      </c>
      <c r="P18" s="245" t="s">
        <v>16</v>
      </c>
      <c r="Q18" s="245" t="s">
        <v>17</v>
      </c>
      <c r="R18" s="245" t="s">
        <v>5</v>
      </c>
      <c r="S18" s="245" t="s">
        <v>6</v>
      </c>
      <c r="T18" s="245" t="s">
        <v>11</v>
      </c>
    </row>
    <row r="19" spans="1:22" ht="15" customHeight="1">
      <c r="A19" s="278">
        <f>G5</f>
        <v>41456</v>
      </c>
      <c r="B19" s="264">
        <v>0</v>
      </c>
      <c r="C19" s="279">
        <f>IF(tripday=FALSE,0,MAX(IF('Page1 - Expense Report'!L$4="In State",0,0),(breakfast+lunch+dinner)*M19-IF(N19=FALSE,0,breakfast)-IF(O19=FALSE,0,lunch)-IF(P19=FALSE,0,dinner)))</f>
        <v>0</v>
      </c>
      <c r="D19" s="282">
        <f>C19-F19-H19-J19</f>
        <v>0</v>
      </c>
      <c r="E19" s="292">
        <v>0</v>
      </c>
      <c r="F19" s="293">
        <f>0.75*E19</f>
        <v>0</v>
      </c>
      <c r="G19" s="292">
        <v>0</v>
      </c>
      <c r="H19" s="294">
        <f>0.75*G19</f>
        <v>0</v>
      </c>
      <c r="I19" s="292">
        <v>0</v>
      </c>
      <c r="J19" s="296">
        <f aca="true" t="shared" si="0" ref="J19:J60">0.75*I19</f>
        <v>0</v>
      </c>
      <c r="K19" s="246">
        <v>0</v>
      </c>
      <c r="L19" s="206" t="b">
        <v>1</v>
      </c>
      <c r="M19" s="247">
        <v>0.75</v>
      </c>
      <c r="N19" s="248" t="b">
        <v>0</v>
      </c>
      <c r="O19" s="248" t="b">
        <v>0</v>
      </c>
      <c r="P19" s="248" t="b">
        <v>0</v>
      </c>
      <c r="Q19" s="248">
        <f>VLOOKUP($B19,Per_diem_table,2)</f>
        <v>0</v>
      </c>
      <c r="R19" s="248">
        <f aca="true" t="shared" si="1" ref="R19:R50">VLOOKUP($B19,Per_diem_table,3)</f>
        <v>0</v>
      </c>
      <c r="S19" s="248">
        <f aca="true" t="shared" si="2" ref="S19:S50">VLOOKUP($B19,Per_diem_table,4)</f>
        <v>0</v>
      </c>
      <c r="T19" s="248">
        <f aca="true" t="shared" si="3" ref="T19:T50">VLOOKUP($B19,Per_diem_table,5)</f>
        <v>0</v>
      </c>
      <c r="V19" s="249">
        <v>0</v>
      </c>
    </row>
    <row r="20" spans="1:22" ht="15" customHeight="1">
      <c r="A20" s="278">
        <f aca="true" t="shared" si="4" ref="A20:A50">IF(L20=TRUE,A19+1,"")</f>
      </c>
      <c r="B20" s="264">
        <v>0</v>
      </c>
      <c r="C20" s="279">
        <f>IF(tripday=FALSE,0,MAX(IF('Page1 - Expense Report'!L$4="In State",0,0),(breakfast+lunch+dinner)*M20-IF(N20=FALSE,0,breakfast)-IF(O20=FALSE,0,lunch)-IF(P20=FALSE,0,dinner)))</f>
        <v>0</v>
      </c>
      <c r="D20" s="282">
        <f aca="true" t="shared" si="5" ref="D20:D60">C20-F20-H20-J20</f>
        <v>0</v>
      </c>
      <c r="E20" s="292">
        <v>0</v>
      </c>
      <c r="F20" s="294">
        <f>IF(C20=41,E20,IF(C20=46,E20,IF(C20=51,E20,IF(C20=56,E20,IF(C20=61,E20,IF(C20=66,E20,IF(C20&lt;&gt;41,E20*0.75,IF(C20&lt;&gt;46,C20*0.75))))))))</f>
        <v>0</v>
      </c>
      <c r="G20" s="292">
        <v>0</v>
      </c>
      <c r="H20" s="294">
        <f>IF(C20=41,G20,IF(C20=46,G20,IF(C20=51,G20,IF(C20=56,G20,IF(C20=61,G20,IF(C20=66,G20,IF(C20&lt;&gt;41,G20*0.75,IF(C20&lt;&gt;46,C20*0.75))))))))</f>
        <v>0</v>
      </c>
      <c r="I20" s="292">
        <v>0</v>
      </c>
      <c r="J20" s="294">
        <f>IF(C20=41,I20,IF(C20=46,I20,IF(C20=51,I20,IF(C20=56,I20,IF(C20=61,I20,IF(C20=66,I20,IF(C20&lt;&gt;41,I20*0.75,IF(C20&lt;&gt;46,C20*0.75))))))))</f>
        <v>0</v>
      </c>
      <c r="K20" s="250">
        <v>1</v>
      </c>
      <c r="L20" s="206" t="b">
        <f>+K20&lt;=L7</f>
        <v>0</v>
      </c>
      <c r="M20" s="247">
        <f>IF(K20=L7,0.75,1)</f>
        <v>1</v>
      </c>
      <c r="N20" s="248" t="b">
        <v>0</v>
      </c>
      <c r="O20" s="248" t="b">
        <v>0</v>
      </c>
      <c r="P20" s="248" t="b">
        <v>0</v>
      </c>
      <c r="Q20" s="248">
        <f>VLOOKUP($B20,Per_diem_table,2)</f>
        <v>0</v>
      </c>
      <c r="R20" s="248">
        <f t="shared" si="1"/>
        <v>0</v>
      </c>
      <c r="S20" s="248">
        <f t="shared" si="2"/>
        <v>0</v>
      </c>
      <c r="T20" s="248">
        <f t="shared" si="3"/>
        <v>0</v>
      </c>
      <c r="V20" s="206">
        <f>IF((G7+I7)-(G5+I5)&gt;=0.5,IF('Page1 - Expense Report'!$L$4="In State",28,41),"")</f>
      </c>
    </row>
    <row r="21" spans="1:22" ht="15" customHeight="1">
      <c r="A21" s="278">
        <f t="shared" si="4"/>
      </c>
      <c r="B21" s="264">
        <v>0</v>
      </c>
      <c r="C21" s="312">
        <f>IF(tripday=FALSE,0,MAX(IF('Page1 - Expense Report'!L$4="In State",0,0),(breakfast+lunch+dinner)*M21-IF(N21=FALSE,0,breakfast)-IF(O21=FALSE,0,lunch)-IF(P21=FALSE,0,dinner)))</f>
        <v>0</v>
      </c>
      <c r="D21" s="282">
        <f t="shared" si="5"/>
        <v>0</v>
      </c>
      <c r="E21" s="292">
        <v>0</v>
      </c>
      <c r="F21" s="294">
        <f aca="true" t="shared" si="6" ref="F21:F37">IF(C21=41,E21,IF(C21=46,E21,IF(C21=51,E21,IF(C21=56,E21,IF(C21=61,E21,IF(C21=66,E21,IF(C21&lt;&gt;41,E21*0.75,IF(C21&lt;&gt;46,C21*0.75))))))))</f>
        <v>0</v>
      </c>
      <c r="G21" s="292">
        <v>0</v>
      </c>
      <c r="H21" s="294">
        <f aca="true" t="shared" si="7" ref="H21:H37">IF(C21=41,G21,IF(C21=46,G21,IF(C21=51,G21,IF(C21=56,G21,IF(C21=61,G21,IF(C21=66,G21,IF(C21&lt;&gt;41,G21*0.75,IF(C21&lt;&gt;46,C21*0.75))))))))</f>
        <v>0</v>
      </c>
      <c r="I21" s="292">
        <v>0</v>
      </c>
      <c r="J21" s="294">
        <f aca="true" t="shared" si="8" ref="J21:J37">IF(C21=41,I21,IF(C21=46,I21,IF(C21=51,I21,IF(C21=56,I21,IF(C21=61,I21,IF(C21=66,I21,IF(C21&lt;&gt;41,I21*0.75,IF(C21&lt;&gt;46,C21*0.75))))))))</f>
        <v>0</v>
      </c>
      <c r="K21" s="250">
        <v>2</v>
      </c>
      <c r="L21" s="206" t="b">
        <f>+K21&lt;=L7</f>
        <v>0</v>
      </c>
      <c r="M21" s="247">
        <f>IF(K21=L7,0.75,1)</f>
        <v>1</v>
      </c>
      <c r="N21" s="248" t="b">
        <v>0</v>
      </c>
      <c r="O21" s="248" t="b">
        <v>0</v>
      </c>
      <c r="P21" s="248" t="b">
        <v>0</v>
      </c>
      <c r="Q21" s="248">
        <f aca="true" t="shared" si="9" ref="Q21:Q50">VLOOKUP($B21,Per_diem_table,2)</f>
        <v>0</v>
      </c>
      <c r="R21" s="248">
        <f t="shared" si="1"/>
        <v>0</v>
      </c>
      <c r="S21" s="248">
        <f t="shared" si="2"/>
        <v>0</v>
      </c>
      <c r="T21" s="248">
        <f t="shared" si="3"/>
        <v>0</v>
      </c>
      <c r="V21" s="206">
        <f>IF((G7+I7)-(G5+I5)&gt;=0.5,IF('Page1 - Expense Report'!$L$4="In State",36,46),"")</f>
      </c>
    </row>
    <row r="22" spans="1:22" ht="15" customHeight="1">
      <c r="A22" s="278">
        <f t="shared" si="4"/>
      </c>
      <c r="B22" s="264" t="s">
        <v>299</v>
      </c>
      <c r="C22" s="312">
        <f>IF(tripday=FALSE,0,MAX(IF('Page1 - Expense Report'!L$4="In State",0,0),(breakfast+lunch+dinner)*M22-IF(N22=FALSE,0,breakfast)-IF(O22=FALSE,0,lunch)-IF(P22=FALSE,0,dinner)))</f>
        <v>0</v>
      </c>
      <c r="D22" s="282">
        <f t="shared" si="5"/>
        <v>0</v>
      </c>
      <c r="E22" s="292">
        <v>0</v>
      </c>
      <c r="F22" s="294">
        <f t="shared" si="6"/>
        <v>0</v>
      </c>
      <c r="G22" s="292">
        <v>0</v>
      </c>
      <c r="H22" s="294">
        <f t="shared" si="7"/>
        <v>0</v>
      </c>
      <c r="I22" s="292">
        <v>0</v>
      </c>
      <c r="J22" s="294">
        <f t="shared" si="8"/>
        <v>0</v>
      </c>
      <c r="K22" s="250">
        <v>3</v>
      </c>
      <c r="L22" s="206" t="b">
        <f>+K22&lt;=L7</f>
        <v>0</v>
      </c>
      <c r="M22" s="247">
        <f>IF(K22=L7,0.75,1)</f>
        <v>1</v>
      </c>
      <c r="N22" s="248" t="b">
        <v>0</v>
      </c>
      <c r="O22" s="248" t="b">
        <v>0</v>
      </c>
      <c r="P22" s="248" t="b">
        <v>0</v>
      </c>
      <c r="Q22" s="248" t="e">
        <f t="shared" si="9"/>
        <v>#N/A</v>
      </c>
      <c r="R22" s="248" t="e">
        <f t="shared" si="1"/>
        <v>#N/A</v>
      </c>
      <c r="S22" s="248" t="e">
        <f t="shared" si="2"/>
        <v>#N/A</v>
      </c>
      <c r="T22" s="248" t="e">
        <f t="shared" si="3"/>
        <v>#N/A</v>
      </c>
      <c r="V22" s="206">
        <v>51</v>
      </c>
    </row>
    <row r="23" spans="1:22" ht="15" customHeight="1">
      <c r="A23" s="278">
        <f t="shared" si="4"/>
      </c>
      <c r="B23" s="264" t="s">
        <v>299</v>
      </c>
      <c r="C23" s="279">
        <f>IF(tripday=FALSE,0,MAX(IF('Page1 - Expense Report'!L$4="In State",0,0),(breakfast+lunch+dinner)*M23-IF(N23=FALSE,0,breakfast)-IF(O23=FALSE,0,lunch)-IF(P23=FALSE,0,dinner)))</f>
        <v>0</v>
      </c>
      <c r="D23" s="282">
        <f t="shared" si="5"/>
        <v>0</v>
      </c>
      <c r="E23" s="292">
        <v>0</v>
      </c>
      <c r="F23" s="294">
        <f t="shared" si="6"/>
        <v>0</v>
      </c>
      <c r="G23" s="292">
        <v>0</v>
      </c>
      <c r="H23" s="294">
        <f t="shared" si="7"/>
        <v>0</v>
      </c>
      <c r="I23" s="292">
        <v>0</v>
      </c>
      <c r="J23" s="294">
        <f t="shared" si="8"/>
        <v>0</v>
      </c>
      <c r="K23" s="250">
        <v>4</v>
      </c>
      <c r="L23" s="206" t="b">
        <f>+K23&lt;=L7</f>
        <v>0</v>
      </c>
      <c r="M23" s="247">
        <f>IF(K23=L7,0.75,1)</f>
        <v>1</v>
      </c>
      <c r="N23" s="248" t="b">
        <v>0</v>
      </c>
      <c r="O23" s="248" t="b">
        <v>0</v>
      </c>
      <c r="P23" s="248" t="b">
        <v>0</v>
      </c>
      <c r="Q23" s="248" t="e">
        <f t="shared" si="9"/>
        <v>#N/A</v>
      </c>
      <c r="R23" s="248" t="e">
        <f t="shared" si="1"/>
        <v>#N/A</v>
      </c>
      <c r="S23" s="248" t="e">
        <f t="shared" si="2"/>
        <v>#N/A</v>
      </c>
      <c r="T23" s="248" t="e">
        <f t="shared" si="3"/>
        <v>#N/A</v>
      </c>
      <c r="V23" s="206">
        <v>56</v>
      </c>
    </row>
    <row r="24" spans="1:22" ht="15" customHeight="1">
      <c r="A24" s="278">
        <f t="shared" si="4"/>
      </c>
      <c r="B24" s="264" t="s">
        <v>299</v>
      </c>
      <c r="C24" s="279">
        <f>IF(tripday=FALSE,0,MAX(IF('Page1 - Expense Report'!L$4="In State",0,0),(breakfast+lunch+dinner)*M24-IF(N24=FALSE,0,breakfast)-IF(O24=FALSE,0,lunch)-IF(P24=FALSE,0,dinner)))</f>
        <v>0</v>
      </c>
      <c r="D24" s="282">
        <f t="shared" si="5"/>
        <v>0</v>
      </c>
      <c r="E24" s="292">
        <v>0</v>
      </c>
      <c r="F24" s="294">
        <f t="shared" si="6"/>
        <v>0</v>
      </c>
      <c r="G24" s="292">
        <v>0</v>
      </c>
      <c r="H24" s="294">
        <f t="shared" si="7"/>
        <v>0</v>
      </c>
      <c r="I24" s="292">
        <v>0</v>
      </c>
      <c r="J24" s="294">
        <f t="shared" si="8"/>
        <v>0</v>
      </c>
      <c r="K24" s="250">
        <v>5</v>
      </c>
      <c r="L24" s="206" t="b">
        <f>+K24&lt;=L7</f>
        <v>0</v>
      </c>
      <c r="M24" s="247">
        <f>IF(K24=L7,0.75,1)</f>
        <v>1</v>
      </c>
      <c r="N24" s="248" t="b">
        <v>0</v>
      </c>
      <c r="O24" s="248" t="b">
        <v>0</v>
      </c>
      <c r="P24" s="248" t="b">
        <v>0</v>
      </c>
      <c r="Q24" s="248" t="e">
        <f t="shared" si="9"/>
        <v>#N/A</v>
      </c>
      <c r="R24" s="248" t="e">
        <f t="shared" si="1"/>
        <v>#N/A</v>
      </c>
      <c r="S24" s="248" t="e">
        <f t="shared" si="2"/>
        <v>#N/A</v>
      </c>
      <c r="T24" s="248" t="e">
        <f t="shared" si="3"/>
        <v>#N/A</v>
      </c>
      <c r="V24" s="206">
        <v>61</v>
      </c>
    </row>
    <row r="25" spans="1:22" ht="15" customHeight="1">
      <c r="A25" s="278">
        <f t="shared" si="4"/>
      </c>
      <c r="B25" s="264">
        <v>0</v>
      </c>
      <c r="C25" s="279">
        <f>IF(tripday=FALSE,0,MAX(IF('Page1 - Expense Report'!L$4="In State",0,0),(breakfast+lunch+dinner)*M25-IF(N25=FALSE,0,breakfast)-IF(O25=FALSE,0,lunch)-IF(P25=FALSE,0,dinner)))</f>
        <v>0</v>
      </c>
      <c r="D25" s="282">
        <f t="shared" si="5"/>
        <v>0</v>
      </c>
      <c r="E25" s="292">
        <v>0</v>
      </c>
      <c r="F25" s="294">
        <f t="shared" si="6"/>
        <v>0</v>
      </c>
      <c r="G25" s="292">
        <v>0</v>
      </c>
      <c r="H25" s="294">
        <f t="shared" si="7"/>
        <v>0</v>
      </c>
      <c r="I25" s="292">
        <v>0</v>
      </c>
      <c r="J25" s="294">
        <f t="shared" si="8"/>
        <v>0</v>
      </c>
      <c r="K25" s="250">
        <v>6</v>
      </c>
      <c r="L25" s="206" t="b">
        <f>+K25&lt;=L7</f>
        <v>0</v>
      </c>
      <c r="M25" s="247">
        <f>IF(K25=L7,0.75,1)</f>
        <v>1</v>
      </c>
      <c r="N25" s="248" t="b">
        <v>0</v>
      </c>
      <c r="O25" s="248" t="b">
        <v>0</v>
      </c>
      <c r="P25" s="248" t="b">
        <v>0</v>
      </c>
      <c r="Q25" s="248">
        <f t="shared" si="9"/>
        <v>0</v>
      </c>
      <c r="R25" s="248">
        <f t="shared" si="1"/>
        <v>0</v>
      </c>
      <c r="S25" s="248">
        <f t="shared" si="2"/>
        <v>0</v>
      </c>
      <c r="T25" s="248">
        <f t="shared" si="3"/>
        <v>0</v>
      </c>
      <c r="V25" s="206">
        <v>66</v>
      </c>
    </row>
    <row r="26" spans="1:20" ht="15" customHeight="1">
      <c r="A26" s="278">
        <f t="shared" si="4"/>
      </c>
      <c r="B26" s="264" t="s">
        <v>299</v>
      </c>
      <c r="C26" s="279">
        <f>IF(tripday=FALSE,0,MAX(IF('Page1 - Expense Report'!L$4="In State",0,0),(breakfast+lunch+dinner)*M26-IF(N26=FALSE,0,breakfast)-IF(O26=FALSE,0,lunch)-IF(P26=FALSE,0,dinner)))</f>
        <v>0</v>
      </c>
      <c r="D26" s="282">
        <f t="shared" si="5"/>
        <v>0</v>
      </c>
      <c r="E26" s="292">
        <v>0</v>
      </c>
      <c r="F26" s="294">
        <f t="shared" si="6"/>
        <v>0</v>
      </c>
      <c r="G26" s="307">
        <v>0</v>
      </c>
      <c r="H26" s="294">
        <f t="shared" si="7"/>
        <v>0</v>
      </c>
      <c r="I26" s="292">
        <v>0</v>
      </c>
      <c r="J26" s="294">
        <f t="shared" si="8"/>
        <v>0</v>
      </c>
      <c r="K26" s="250">
        <v>7</v>
      </c>
      <c r="L26" s="206" t="b">
        <f>+K26&lt;=L7</f>
        <v>0</v>
      </c>
      <c r="M26" s="247">
        <f>IF(K26=L7,0.75,1)</f>
        <v>1</v>
      </c>
      <c r="N26" s="248" t="b">
        <v>0</v>
      </c>
      <c r="O26" s="248" t="b">
        <v>0</v>
      </c>
      <c r="P26" s="248" t="b">
        <v>0</v>
      </c>
      <c r="Q26" s="248" t="e">
        <f t="shared" si="9"/>
        <v>#N/A</v>
      </c>
      <c r="R26" s="248" t="e">
        <f t="shared" si="1"/>
        <v>#N/A</v>
      </c>
      <c r="S26" s="248" t="e">
        <f t="shared" si="2"/>
        <v>#N/A</v>
      </c>
      <c r="T26" s="248" t="e">
        <f t="shared" si="3"/>
        <v>#N/A</v>
      </c>
    </row>
    <row r="27" spans="1:20" ht="15" customHeight="1">
      <c r="A27" s="278">
        <f t="shared" si="4"/>
      </c>
      <c r="B27" s="264">
        <v>0</v>
      </c>
      <c r="C27" s="312">
        <f>IF(tripday=FALSE,0,MAX(IF('Page1 - Expense Report'!L$4="In State",0,0),(breakfast+lunch+dinner)*M27-IF(N27=FALSE,0,breakfast)-IF(O27=FALSE,0,lunch)-IF(P27=FALSE,0,dinner)))</f>
        <v>0</v>
      </c>
      <c r="D27" s="282">
        <f t="shared" si="5"/>
        <v>0</v>
      </c>
      <c r="E27" s="292">
        <v>0</v>
      </c>
      <c r="F27" s="294">
        <f t="shared" si="6"/>
        <v>0</v>
      </c>
      <c r="G27" s="292">
        <v>0</v>
      </c>
      <c r="H27" s="294">
        <f t="shared" si="7"/>
        <v>0</v>
      </c>
      <c r="I27" s="292">
        <v>0</v>
      </c>
      <c r="J27" s="294">
        <f t="shared" si="8"/>
        <v>0</v>
      </c>
      <c r="K27" s="250">
        <v>8</v>
      </c>
      <c r="L27" s="206" t="b">
        <f>+K27&lt;=L7</f>
        <v>0</v>
      </c>
      <c r="M27" s="247">
        <f>IF(K27=L7,0.75,1)</f>
        <v>1</v>
      </c>
      <c r="N27" s="218" t="b">
        <v>0</v>
      </c>
      <c r="O27" s="218" t="b">
        <v>0</v>
      </c>
      <c r="P27" s="218" t="b">
        <v>0</v>
      </c>
      <c r="Q27" s="248">
        <f t="shared" si="9"/>
        <v>0</v>
      </c>
      <c r="R27" s="248">
        <f t="shared" si="1"/>
        <v>0</v>
      </c>
      <c r="S27" s="248">
        <f t="shared" si="2"/>
        <v>0</v>
      </c>
      <c r="T27" s="248">
        <f t="shared" si="3"/>
        <v>0</v>
      </c>
    </row>
    <row r="28" spans="1:20" ht="15" customHeight="1">
      <c r="A28" s="278">
        <f t="shared" si="4"/>
      </c>
      <c r="B28" s="264">
        <v>0</v>
      </c>
      <c r="C28" s="279">
        <f>IF(tripday=FALSE,0,MAX(IF('Page1 - Expense Report'!L$4="In State",0,0),(breakfast+lunch+dinner)*M28-IF(N28=FALSE,0,breakfast)-IF(O28=FALSE,0,lunch)-IF(P28=FALSE,0,dinner)))</f>
        <v>0</v>
      </c>
      <c r="D28" s="282">
        <f t="shared" si="5"/>
        <v>0</v>
      </c>
      <c r="E28" s="292">
        <v>0</v>
      </c>
      <c r="F28" s="294">
        <f t="shared" si="6"/>
        <v>0</v>
      </c>
      <c r="G28" s="292">
        <v>0</v>
      </c>
      <c r="H28" s="294">
        <f t="shared" si="7"/>
        <v>0</v>
      </c>
      <c r="I28" s="292">
        <v>0</v>
      </c>
      <c r="J28" s="294">
        <f t="shared" si="8"/>
        <v>0</v>
      </c>
      <c r="K28" s="250">
        <v>9</v>
      </c>
      <c r="L28" s="206" t="b">
        <f>+K28&lt;=$L$7</f>
        <v>0</v>
      </c>
      <c r="M28" s="247">
        <f>IF(K28=$L$7,0.75,1)</f>
        <v>1</v>
      </c>
      <c r="N28" s="218" t="b">
        <v>0</v>
      </c>
      <c r="O28" s="218" t="b">
        <v>0</v>
      </c>
      <c r="P28" s="218" t="b">
        <v>0</v>
      </c>
      <c r="Q28" s="248">
        <f t="shared" si="9"/>
        <v>0</v>
      </c>
      <c r="R28" s="248">
        <f t="shared" si="1"/>
        <v>0</v>
      </c>
      <c r="S28" s="248">
        <f t="shared" si="2"/>
        <v>0</v>
      </c>
      <c r="T28" s="248">
        <f t="shared" si="3"/>
        <v>0</v>
      </c>
    </row>
    <row r="29" spans="1:20" ht="15" customHeight="1">
      <c r="A29" s="278">
        <f t="shared" si="4"/>
      </c>
      <c r="B29" s="264">
        <v>0</v>
      </c>
      <c r="C29" s="279">
        <f>IF(tripday=FALSE,0,MAX(IF('Page1 - Expense Report'!L$4="In State",0,0),(breakfast+lunch+dinner)*M29-IF(N29=FALSE,0,breakfast)-IF(O29=FALSE,0,lunch)-IF(P29=FALSE,0,dinner)))</f>
        <v>0</v>
      </c>
      <c r="D29" s="282">
        <f t="shared" si="5"/>
        <v>0</v>
      </c>
      <c r="E29" s="292">
        <v>0</v>
      </c>
      <c r="F29" s="294">
        <f t="shared" si="6"/>
        <v>0</v>
      </c>
      <c r="G29" s="292">
        <v>0</v>
      </c>
      <c r="H29" s="294">
        <f t="shared" si="7"/>
        <v>0</v>
      </c>
      <c r="I29" s="292">
        <v>0</v>
      </c>
      <c r="J29" s="294">
        <f t="shared" si="8"/>
        <v>0</v>
      </c>
      <c r="K29" s="250">
        <v>10</v>
      </c>
      <c r="L29" s="206" t="b">
        <f aca="true" t="shared" si="10" ref="L29:L60">+K29&lt;=$L$7</f>
        <v>0</v>
      </c>
      <c r="M29" s="247">
        <f aca="true" t="shared" si="11" ref="M29:M60">IF(K29=$L$7,0.75,1)</f>
        <v>1</v>
      </c>
      <c r="N29" s="218" t="b">
        <v>0</v>
      </c>
      <c r="O29" s="218" t="b">
        <v>0</v>
      </c>
      <c r="P29" s="218" t="b">
        <v>0</v>
      </c>
      <c r="Q29" s="248">
        <f t="shared" si="9"/>
        <v>0</v>
      </c>
      <c r="R29" s="248">
        <f t="shared" si="1"/>
        <v>0</v>
      </c>
      <c r="S29" s="248">
        <f t="shared" si="2"/>
        <v>0</v>
      </c>
      <c r="T29" s="248">
        <f t="shared" si="3"/>
        <v>0</v>
      </c>
    </row>
    <row r="30" spans="1:20" ht="15" customHeight="1">
      <c r="A30" s="278">
        <f t="shared" si="4"/>
      </c>
      <c r="B30" s="264">
        <v>0</v>
      </c>
      <c r="C30" s="279">
        <f>IF(tripday=FALSE,0,MAX(IF('Page1 - Expense Report'!L$4="In State",0,0),(breakfast+lunch+dinner)*M30-IF(N30=FALSE,0,breakfast)-IF(O30=FALSE,0,lunch)-IF(P30=FALSE,0,dinner)))</f>
        <v>0</v>
      </c>
      <c r="D30" s="282">
        <f t="shared" si="5"/>
        <v>0</v>
      </c>
      <c r="E30" s="292">
        <v>0</v>
      </c>
      <c r="F30" s="294">
        <f t="shared" si="6"/>
        <v>0</v>
      </c>
      <c r="G30" s="292">
        <v>0</v>
      </c>
      <c r="H30" s="294">
        <f t="shared" si="7"/>
        <v>0</v>
      </c>
      <c r="I30" s="292">
        <v>0</v>
      </c>
      <c r="J30" s="294">
        <f t="shared" si="8"/>
        <v>0</v>
      </c>
      <c r="K30" s="252">
        <v>11</v>
      </c>
      <c r="L30" s="206" t="b">
        <f t="shared" si="10"/>
        <v>0</v>
      </c>
      <c r="M30" s="247">
        <f t="shared" si="11"/>
        <v>1</v>
      </c>
      <c r="N30" s="218" t="b">
        <v>0</v>
      </c>
      <c r="O30" s="218" t="b">
        <v>0</v>
      </c>
      <c r="P30" s="218" t="b">
        <v>0</v>
      </c>
      <c r="Q30" s="248">
        <f t="shared" si="9"/>
        <v>0</v>
      </c>
      <c r="R30" s="248">
        <f t="shared" si="1"/>
        <v>0</v>
      </c>
      <c r="S30" s="248">
        <f t="shared" si="2"/>
        <v>0</v>
      </c>
      <c r="T30" s="248">
        <f t="shared" si="3"/>
        <v>0</v>
      </c>
    </row>
    <row r="31" spans="1:20" ht="15" customHeight="1">
      <c r="A31" s="278">
        <f t="shared" si="4"/>
      </c>
      <c r="B31" s="264">
        <v>0</v>
      </c>
      <c r="C31" s="279">
        <f>IF(tripday=FALSE,0,MAX(IF('Page1 - Expense Report'!L$4="In State",0,0),(breakfast+lunch+dinner)*M31-IF(N31=FALSE,0,breakfast)-IF(O31=FALSE,0,lunch)-IF(P31=FALSE,0,dinner)))</f>
        <v>0</v>
      </c>
      <c r="D31" s="282">
        <f t="shared" si="5"/>
        <v>0</v>
      </c>
      <c r="E31" s="292">
        <v>0</v>
      </c>
      <c r="F31" s="294">
        <f t="shared" si="6"/>
        <v>0</v>
      </c>
      <c r="G31" s="292">
        <v>0</v>
      </c>
      <c r="H31" s="294">
        <f t="shared" si="7"/>
        <v>0</v>
      </c>
      <c r="I31" s="292">
        <v>0</v>
      </c>
      <c r="J31" s="294">
        <f t="shared" si="8"/>
        <v>0</v>
      </c>
      <c r="K31" s="252">
        <v>12</v>
      </c>
      <c r="L31" s="206" t="b">
        <f t="shared" si="10"/>
        <v>0</v>
      </c>
      <c r="M31" s="247">
        <f t="shared" si="11"/>
        <v>1</v>
      </c>
      <c r="N31" s="218" t="b">
        <v>0</v>
      </c>
      <c r="O31" s="218" t="b">
        <v>0</v>
      </c>
      <c r="P31" s="218" t="b">
        <v>0</v>
      </c>
      <c r="Q31" s="248">
        <f t="shared" si="9"/>
        <v>0</v>
      </c>
      <c r="R31" s="248">
        <f t="shared" si="1"/>
        <v>0</v>
      </c>
      <c r="S31" s="248">
        <f t="shared" si="2"/>
        <v>0</v>
      </c>
      <c r="T31" s="248">
        <f t="shared" si="3"/>
        <v>0</v>
      </c>
    </row>
    <row r="32" spans="1:20" ht="15" customHeight="1">
      <c r="A32" s="278">
        <f t="shared" si="4"/>
      </c>
      <c r="B32" s="264">
        <v>0</v>
      </c>
      <c r="C32" s="279">
        <f>IF(tripday=FALSE,0,MAX(IF('Page1 - Expense Report'!L$4="In State",0,0),(breakfast+lunch+dinner)*M32-IF(N32=FALSE,0,breakfast)-IF(O32=FALSE,0,lunch)-IF(P32=FALSE,0,dinner)))</f>
        <v>0</v>
      </c>
      <c r="D32" s="282">
        <f t="shared" si="5"/>
        <v>0</v>
      </c>
      <c r="E32" s="292">
        <v>0</v>
      </c>
      <c r="F32" s="294">
        <f t="shared" si="6"/>
        <v>0</v>
      </c>
      <c r="G32" s="292">
        <v>0</v>
      </c>
      <c r="H32" s="294">
        <f t="shared" si="7"/>
        <v>0</v>
      </c>
      <c r="I32" s="292">
        <v>0</v>
      </c>
      <c r="J32" s="294">
        <f t="shared" si="8"/>
        <v>0</v>
      </c>
      <c r="K32" s="252">
        <v>13</v>
      </c>
      <c r="L32" s="206" t="b">
        <f t="shared" si="10"/>
        <v>0</v>
      </c>
      <c r="M32" s="247">
        <f t="shared" si="11"/>
        <v>1</v>
      </c>
      <c r="N32" s="218" t="b">
        <v>0</v>
      </c>
      <c r="O32" s="218" t="b">
        <v>0</v>
      </c>
      <c r="P32" s="218" t="b">
        <v>0</v>
      </c>
      <c r="Q32" s="248">
        <f t="shared" si="9"/>
        <v>0</v>
      </c>
      <c r="R32" s="248">
        <f t="shared" si="1"/>
        <v>0</v>
      </c>
      <c r="S32" s="248">
        <f t="shared" si="2"/>
        <v>0</v>
      </c>
      <c r="T32" s="248">
        <f t="shared" si="3"/>
        <v>0</v>
      </c>
    </row>
    <row r="33" spans="1:20" ht="15" customHeight="1">
      <c r="A33" s="278">
        <f t="shared" si="4"/>
      </c>
      <c r="B33" s="264">
        <v>0</v>
      </c>
      <c r="C33" s="279">
        <f>IF(tripday=FALSE,0,MAX(IF('Page1 - Expense Report'!L$4="In State",0,0),(breakfast+lunch+dinner)*M33-IF(N33=FALSE,0,breakfast)-IF(O33=FALSE,0,lunch)-IF(P33=FALSE,0,dinner)))</f>
        <v>0</v>
      </c>
      <c r="D33" s="282">
        <f t="shared" si="5"/>
        <v>0</v>
      </c>
      <c r="E33" s="292">
        <v>0</v>
      </c>
      <c r="F33" s="294">
        <f t="shared" si="6"/>
        <v>0</v>
      </c>
      <c r="G33" s="292">
        <v>0</v>
      </c>
      <c r="H33" s="294">
        <f t="shared" si="7"/>
        <v>0</v>
      </c>
      <c r="I33" s="292">
        <v>0</v>
      </c>
      <c r="J33" s="294">
        <f t="shared" si="8"/>
        <v>0</v>
      </c>
      <c r="K33" s="252">
        <v>14</v>
      </c>
      <c r="L33" s="206" t="b">
        <f t="shared" si="10"/>
        <v>0</v>
      </c>
      <c r="M33" s="247">
        <f t="shared" si="11"/>
        <v>1</v>
      </c>
      <c r="N33" s="218" t="b">
        <v>0</v>
      </c>
      <c r="O33" s="218" t="b">
        <v>0</v>
      </c>
      <c r="P33" s="218" t="b">
        <v>0</v>
      </c>
      <c r="Q33" s="248">
        <f t="shared" si="9"/>
        <v>0</v>
      </c>
      <c r="R33" s="248">
        <f t="shared" si="1"/>
        <v>0</v>
      </c>
      <c r="S33" s="248">
        <f t="shared" si="2"/>
        <v>0</v>
      </c>
      <c r="T33" s="248">
        <f t="shared" si="3"/>
        <v>0</v>
      </c>
    </row>
    <row r="34" spans="1:20" ht="15" customHeight="1">
      <c r="A34" s="278">
        <f t="shared" si="4"/>
      </c>
      <c r="B34" s="264">
        <v>0</v>
      </c>
      <c r="C34" s="279">
        <f>IF(tripday=FALSE,0,MAX(IF('Page1 - Expense Report'!L$4="In State",0,0),(breakfast+lunch+dinner)*M34-IF(N34=FALSE,0,breakfast)-IF(O34=FALSE,0,lunch)-IF(P34=FALSE,0,dinner)))</f>
        <v>0</v>
      </c>
      <c r="D34" s="282">
        <f t="shared" si="5"/>
        <v>0</v>
      </c>
      <c r="E34" s="292">
        <v>0</v>
      </c>
      <c r="F34" s="294">
        <f t="shared" si="6"/>
        <v>0</v>
      </c>
      <c r="G34" s="292">
        <v>0</v>
      </c>
      <c r="H34" s="294">
        <f t="shared" si="7"/>
        <v>0</v>
      </c>
      <c r="I34" s="292">
        <v>0</v>
      </c>
      <c r="J34" s="294">
        <f t="shared" si="8"/>
        <v>0</v>
      </c>
      <c r="K34" s="252">
        <v>15</v>
      </c>
      <c r="L34" s="206" t="b">
        <f t="shared" si="10"/>
        <v>0</v>
      </c>
      <c r="M34" s="247">
        <f t="shared" si="11"/>
        <v>1</v>
      </c>
      <c r="N34" s="218" t="b">
        <v>0</v>
      </c>
      <c r="O34" s="218" t="b">
        <v>0</v>
      </c>
      <c r="P34" s="218" t="b">
        <v>0</v>
      </c>
      <c r="Q34" s="248">
        <f t="shared" si="9"/>
        <v>0</v>
      </c>
      <c r="R34" s="248">
        <f t="shared" si="1"/>
        <v>0</v>
      </c>
      <c r="S34" s="248">
        <f t="shared" si="2"/>
        <v>0</v>
      </c>
      <c r="T34" s="248">
        <f t="shared" si="3"/>
        <v>0</v>
      </c>
    </row>
    <row r="35" spans="1:20" ht="15" customHeight="1">
      <c r="A35" s="278">
        <f t="shared" si="4"/>
      </c>
      <c r="B35" s="264">
        <v>0</v>
      </c>
      <c r="C35" s="279">
        <f>IF(tripday=FALSE,0,MAX(IF('Page1 - Expense Report'!L$4="In State",0,0),(breakfast+lunch+dinner)*M35-IF(N35=FALSE,0,breakfast)-IF(O35=FALSE,0,lunch)-IF(P35=FALSE,0,dinner)))</f>
        <v>0</v>
      </c>
      <c r="D35" s="282">
        <f t="shared" si="5"/>
        <v>0</v>
      </c>
      <c r="E35" s="292">
        <v>0</v>
      </c>
      <c r="F35" s="294">
        <f t="shared" si="6"/>
        <v>0</v>
      </c>
      <c r="G35" s="292">
        <v>0</v>
      </c>
      <c r="H35" s="294">
        <f t="shared" si="7"/>
        <v>0</v>
      </c>
      <c r="I35" s="292">
        <v>0</v>
      </c>
      <c r="J35" s="294">
        <f t="shared" si="8"/>
        <v>0</v>
      </c>
      <c r="K35" s="252">
        <v>16</v>
      </c>
      <c r="L35" s="206" t="b">
        <f t="shared" si="10"/>
        <v>0</v>
      </c>
      <c r="M35" s="247">
        <f t="shared" si="11"/>
        <v>1</v>
      </c>
      <c r="N35" s="218" t="b">
        <v>0</v>
      </c>
      <c r="O35" s="218" t="b">
        <v>0</v>
      </c>
      <c r="P35" s="218" t="b">
        <v>0</v>
      </c>
      <c r="Q35" s="248">
        <f t="shared" si="9"/>
        <v>0</v>
      </c>
      <c r="R35" s="248">
        <f t="shared" si="1"/>
        <v>0</v>
      </c>
      <c r="S35" s="248">
        <f t="shared" si="2"/>
        <v>0</v>
      </c>
      <c r="T35" s="248">
        <f t="shared" si="3"/>
        <v>0</v>
      </c>
    </row>
    <row r="36" spans="1:20" ht="15" customHeight="1">
      <c r="A36" s="278">
        <f t="shared" si="4"/>
      </c>
      <c r="B36" s="264">
        <v>0</v>
      </c>
      <c r="C36" s="279">
        <f>IF(tripday=FALSE,0,MAX(IF('Page1 - Expense Report'!L$4="In State",0,0),(breakfast+lunch+dinner)*M36-IF(N36=FALSE,0,breakfast)-IF(O36=FALSE,0,lunch)-IF(P36=FALSE,0,dinner)))</f>
        <v>0</v>
      </c>
      <c r="D36" s="282">
        <f t="shared" si="5"/>
        <v>0</v>
      </c>
      <c r="E36" s="292">
        <v>0</v>
      </c>
      <c r="F36" s="294">
        <f t="shared" si="6"/>
        <v>0</v>
      </c>
      <c r="G36" s="292">
        <v>0</v>
      </c>
      <c r="H36" s="294">
        <f t="shared" si="7"/>
        <v>0</v>
      </c>
      <c r="I36" s="292">
        <v>0</v>
      </c>
      <c r="J36" s="294">
        <f t="shared" si="8"/>
        <v>0</v>
      </c>
      <c r="K36" s="252">
        <v>17</v>
      </c>
      <c r="L36" s="206" t="b">
        <f t="shared" si="10"/>
        <v>0</v>
      </c>
      <c r="M36" s="247">
        <f t="shared" si="11"/>
        <v>1</v>
      </c>
      <c r="N36" s="218" t="b">
        <v>0</v>
      </c>
      <c r="O36" s="218" t="b">
        <v>0</v>
      </c>
      <c r="P36" s="218" t="b">
        <v>0</v>
      </c>
      <c r="Q36" s="248">
        <f t="shared" si="9"/>
        <v>0</v>
      </c>
      <c r="R36" s="248">
        <f t="shared" si="1"/>
        <v>0</v>
      </c>
      <c r="S36" s="248">
        <f t="shared" si="2"/>
        <v>0</v>
      </c>
      <c r="T36" s="248">
        <f t="shared" si="3"/>
        <v>0</v>
      </c>
    </row>
    <row r="37" spans="1:20" ht="15" customHeight="1">
      <c r="A37" s="278">
        <f t="shared" si="4"/>
      </c>
      <c r="B37" s="264">
        <v>0</v>
      </c>
      <c r="C37" s="279">
        <f>IF(tripday=FALSE,0,MAX(IF('Page1 - Expense Report'!L$4="In State",0,0),(breakfast+lunch+dinner)*M37-IF(N37=FALSE,0,breakfast)-IF(O37=FALSE,0,lunch)-IF(P37=FALSE,0,dinner)))</f>
        <v>0</v>
      </c>
      <c r="D37" s="282">
        <f t="shared" si="5"/>
        <v>0</v>
      </c>
      <c r="E37" s="292">
        <v>0</v>
      </c>
      <c r="F37" s="294">
        <f t="shared" si="6"/>
        <v>0</v>
      </c>
      <c r="G37" s="292">
        <v>0</v>
      </c>
      <c r="H37" s="294">
        <f t="shared" si="7"/>
        <v>0</v>
      </c>
      <c r="I37" s="292">
        <v>0</v>
      </c>
      <c r="J37" s="294">
        <f t="shared" si="8"/>
        <v>0</v>
      </c>
      <c r="K37" s="252">
        <v>18</v>
      </c>
      <c r="L37" s="206" t="b">
        <f t="shared" si="10"/>
        <v>0</v>
      </c>
      <c r="M37" s="247">
        <f t="shared" si="11"/>
        <v>1</v>
      </c>
      <c r="N37" s="218" t="b">
        <v>0</v>
      </c>
      <c r="O37" s="218" t="b">
        <v>0</v>
      </c>
      <c r="P37" s="218" t="b">
        <v>0</v>
      </c>
      <c r="Q37" s="248">
        <f t="shared" si="9"/>
        <v>0</v>
      </c>
      <c r="R37" s="248">
        <f t="shared" si="1"/>
        <v>0</v>
      </c>
      <c r="S37" s="248">
        <f t="shared" si="2"/>
        <v>0</v>
      </c>
      <c r="T37" s="248">
        <f t="shared" si="3"/>
        <v>0</v>
      </c>
    </row>
    <row r="38" spans="1:20" ht="15" customHeight="1" hidden="1">
      <c r="A38" s="278">
        <f t="shared" si="4"/>
      </c>
      <c r="B38" s="264"/>
      <c r="C38" s="279">
        <f>IF(tripday=FALSE,0,MAX(IF('Page1 - Expense Report'!L$4="In State",0,0),(breakfast+lunch+dinner)*M38-IF(N38=FALSE,0,breakfast)-IF(O38=FALSE,0,lunch)-IF(P38=FALSE,0,dinner)))</f>
        <v>0</v>
      </c>
      <c r="D38" s="282">
        <f t="shared" si="5"/>
        <v>0</v>
      </c>
      <c r="E38" s="292">
        <v>0</v>
      </c>
      <c r="F38" s="294">
        <f aca="true" t="shared" si="12" ref="F38:F60">0.75*E38</f>
        <v>0</v>
      </c>
      <c r="G38" s="292">
        <v>0</v>
      </c>
      <c r="H38" s="294">
        <f aca="true" t="shared" si="13" ref="H38:H60">0.75*G38</f>
        <v>0</v>
      </c>
      <c r="I38" s="292">
        <v>0</v>
      </c>
      <c r="J38" s="297">
        <f t="shared" si="0"/>
        <v>0</v>
      </c>
      <c r="K38" s="252">
        <v>19</v>
      </c>
      <c r="L38" s="206" t="b">
        <f t="shared" si="10"/>
        <v>0</v>
      </c>
      <c r="M38" s="247">
        <f t="shared" si="11"/>
        <v>1</v>
      </c>
      <c r="N38" s="218" t="b">
        <v>0</v>
      </c>
      <c r="O38" s="218" t="b">
        <v>0</v>
      </c>
      <c r="P38" s="218" t="b">
        <v>0</v>
      </c>
      <c r="Q38" s="248">
        <f t="shared" si="9"/>
        <v>0</v>
      </c>
      <c r="R38" s="248">
        <f t="shared" si="1"/>
        <v>0</v>
      </c>
      <c r="S38" s="248">
        <f t="shared" si="2"/>
        <v>0</v>
      </c>
      <c r="T38" s="248">
        <f t="shared" si="3"/>
        <v>0</v>
      </c>
    </row>
    <row r="39" spans="1:20" ht="15" customHeight="1" hidden="1">
      <c r="A39" s="278">
        <f t="shared" si="4"/>
      </c>
      <c r="B39" s="264"/>
      <c r="C39" s="279">
        <f>IF(tripday=FALSE,0,MAX(IF('Page1 - Expense Report'!L$4="In State",0,0),(breakfast+lunch+dinner)*M39-IF(N39=FALSE,0,breakfast)-IF(O39=FALSE,0,lunch)-IF(P39=FALSE,0,dinner)))</f>
        <v>0</v>
      </c>
      <c r="D39" s="282">
        <f t="shared" si="5"/>
        <v>0</v>
      </c>
      <c r="E39" s="292">
        <v>0</v>
      </c>
      <c r="F39" s="294">
        <f t="shared" si="12"/>
        <v>0</v>
      </c>
      <c r="G39" s="292">
        <v>0</v>
      </c>
      <c r="H39" s="294">
        <f t="shared" si="13"/>
        <v>0</v>
      </c>
      <c r="I39" s="292">
        <v>0</v>
      </c>
      <c r="J39" s="297">
        <f t="shared" si="0"/>
        <v>0</v>
      </c>
      <c r="K39" s="252">
        <v>20</v>
      </c>
      <c r="L39" s="206" t="b">
        <f t="shared" si="10"/>
        <v>0</v>
      </c>
      <c r="M39" s="247">
        <f t="shared" si="11"/>
        <v>1</v>
      </c>
      <c r="N39" s="218" t="b">
        <v>0</v>
      </c>
      <c r="O39" s="218" t="b">
        <v>0</v>
      </c>
      <c r="P39" s="218" t="b">
        <v>0</v>
      </c>
      <c r="Q39" s="248">
        <f t="shared" si="9"/>
        <v>0</v>
      </c>
      <c r="R39" s="248">
        <f t="shared" si="1"/>
        <v>0</v>
      </c>
      <c r="S39" s="248">
        <f t="shared" si="2"/>
        <v>0</v>
      </c>
      <c r="T39" s="248">
        <f t="shared" si="3"/>
        <v>0</v>
      </c>
    </row>
    <row r="40" spans="1:20" ht="15" customHeight="1" hidden="1">
      <c r="A40" s="278">
        <f t="shared" si="4"/>
      </c>
      <c r="B40" s="264"/>
      <c r="C40" s="279">
        <f>IF(tripday=FALSE,0,MAX(IF('Page1 - Expense Report'!L$4="In State",0,0),(breakfast+lunch+dinner)*M40-IF(N40=FALSE,0,breakfast)-IF(O40=FALSE,0,lunch)-IF(P40=FALSE,0,dinner)))</f>
        <v>0</v>
      </c>
      <c r="D40" s="282">
        <f t="shared" si="5"/>
        <v>0</v>
      </c>
      <c r="E40" s="292">
        <v>0</v>
      </c>
      <c r="F40" s="294">
        <f t="shared" si="12"/>
        <v>0</v>
      </c>
      <c r="G40" s="292">
        <v>0</v>
      </c>
      <c r="H40" s="294">
        <f t="shared" si="13"/>
        <v>0</v>
      </c>
      <c r="I40" s="292">
        <v>0</v>
      </c>
      <c r="J40" s="297">
        <f t="shared" si="0"/>
        <v>0</v>
      </c>
      <c r="K40" s="252">
        <v>21</v>
      </c>
      <c r="L40" s="206" t="b">
        <f t="shared" si="10"/>
        <v>0</v>
      </c>
      <c r="M40" s="247">
        <f t="shared" si="11"/>
        <v>1</v>
      </c>
      <c r="N40" s="218" t="b">
        <v>0</v>
      </c>
      <c r="O40" s="218" t="b">
        <v>0</v>
      </c>
      <c r="P40" s="218" t="b">
        <v>0</v>
      </c>
      <c r="Q40" s="248">
        <f t="shared" si="9"/>
        <v>0</v>
      </c>
      <c r="R40" s="248">
        <f t="shared" si="1"/>
        <v>0</v>
      </c>
      <c r="S40" s="248">
        <f t="shared" si="2"/>
        <v>0</v>
      </c>
      <c r="T40" s="248">
        <f t="shared" si="3"/>
        <v>0</v>
      </c>
    </row>
    <row r="41" spans="1:20" ht="15" customHeight="1" hidden="1">
      <c r="A41" s="278">
        <f t="shared" si="4"/>
      </c>
      <c r="B41" s="264"/>
      <c r="C41" s="279">
        <f>IF(tripday=FALSE,0,MAX(IF('Page1 - Expense Report'!L$4="In State",0,0),(breakfast+lunch+dinner)*M41-IF(N41=FALSE,0,breakfast)-IF(O41=FALSE,0,lunch)-IF(P41=FALSE,0,dinner)))</f>
        <v>0</v>
      </c>
      <c r="D41" s="282">
        <f t="shared" si="5"/>
        <v>0</v>
      </c>
      <c r="E41" s="292">
        <v>0</v>
      </c>
      <c r="F41" s="294">
        <f t="shared" si="12"/>
        <v>0</v>
      </c>
      <c r="G41" s="292">
        <v>0</v>
      </c>
      <c r="H41" s="294">
        <f t="shared" si="13"/>
        <v>0</v>
      </c>
      <c r="I41" s="292">
        <v>0</v>
      </c>
      <c r="J41" s="297">
        <f t="shared" si="0"/>
        <v>0</v>
      </c>
      <c r="K41" s="252">
        <v>22</v>
      </c>
      <c r="L41" s="206" t="b">
        <f t="shared" si="10"/>
        <v>0</v>
      </c>
      <c r="M41" s="247">
        <f t="shared" si="11"/>
        <v>1</v>
      </c>
      <c r="N41" s="218" t="b">
        <v>0</v>
      </c>
      <c r="O41" s="218" t="b">
        <v>0</v>
      </c>
      <c r="P41" s="218" t="b">
        <v>0</v>
      </c>
      <c r="Q41" s="248">
        <f t="shared" si="9"/>
        <v>0</v>
      </c>
      <c r="R41" s="248">
        <f t="shared" si="1"/>
        <v>0</v>
      </c>
      <c r="S41" s="248">
        <f t="shared" si="2"/>
        <v>0</v>
      </c>
      <c r="T41" s="248">
        <f t="shared" si="3"/>
        <v>0</v>
      </c>
    </row>
    <row r="42" spans="1:20" ht="15" customHeight="1" hidden="1">
      <c r="A42" s="278">
        <f t="shared" si="4"/>
      </c>
      <c r="B42" s="264"/>
      <c r="C42" s="279">
        <f>IF(tripday=FALSE,0,MAX(IF('Page1 - Expense Report'!L$4="In State",0,0),(breakfast+lunch+dinner)*M42-IF(N42=FALSE,0,breakfast)-IF(O42=FALSE,0,lunch)-IF(P42=FALSE,0,dinner)))</f>
        <v>0</v>
      </c>
      <c r="D42" s="282">
        <f t="shared" si="5"/>
        <v>0</v>
      </c>
      <c r="E42" s="292">
        <v>0</v>
      </c>
      <c r="F42" s="294">
        <f t="shared" si="12"/>
        <v>0</v>
      </c>
      <c r="G42" s="292">
        <v>0</v>
      </c>
      <c r="H42" s="294">
        <f t="shared" si="13"/>
        <v>0</v>
      </c>
      <c r="I42" s="292">
        <v>0</v>
      </c>
      <c r="J42" s="297">
        <f t="shared" si="0"/>
        <v>0</v>
      </c>
      <c r="K42" s="252">
        <v>23</v>
      </c>
      <c r="L42" s="206" t="b">
        <f t="shared" si="10"/>
        <v>0</v>
      </c>
      <c r="M42" s="247">
        <f t="shared" si="11"/>
        <v>1</v>
      </c>
      <c r="N42" s="218" t="b">
        <v>0</v>
      </c>
      <c r="O42" s="218" t="b">
        <v>0</v>
      </c>
      <c r="P42" s="218" t="b">
        <v>0</v>
      </c>
      <c r="Q42" s="248">
        <f t="shared" si="9"/>
        <v>0</v>
      </c>
      <c r="R42" s="248">
        <f t="shared" si="1"/>
        <v>0</v>
      </c>
      <c r="S42" s="248">
        <f t="shared" si="2"/>
        <v>0</v>
      </c>
      <c r="T42" s="248">
        <f t="shared" si="3"/>
        <v>0</v>
      </c>
    </row>
    <row r="43" spans="1:20" ht="15" customHeight="1" hidden="1">
      <c r="A43" s="278">
        <f t="shared" si="4"/>
      </c>
      <c r="B43" s="264"/>
      <c r="C43" s="279">
        <f>IF(tripday=FALSE,0,MAX(IF('Page1 - Expense Report'!L$4="In State",0,0),(breakfast+lunch+dinner)*M43-IF(N43=FALSE,0,breakfast)-IF(O43=FALSE,0,lunch)-IF(P43=FALSE,0,dinner)))</f>
        <v>0</v>
      </c>
      <c r="D43" s="282">
        <f t="shared" si="5"/>
        <v>0</v>
      </c>
      <c r="E43" s="292">
        <v>0</v>
      </c>
      <c r="F43" s="294">
        <f t="shared" si="12"/>
        <v>0</v>
      </c>
      <c r="G43" s="292">
        <v>0</v>
      </c>
      <c r="H43" s="294">
        <f t="shared" si="13"/>
        <v>0</v>
      </c>
      <c r="I43" s="292">
        <v>0</v>
      </c>
      <c r="J43" s="297">
        <f t="shared" si="0"/>
        <v>0</v>
      </c>
      <c r="K43" s="252">
        <v>24</v>
      </c>
      <c r="L43" s="206" t="b">
        <f t="shared" si="10"/>
        <v>0</v>
      </c>
      <c r="M43" s="247">
        <f t="shared" si="11"/>
        <v>1</v>
      </c>
      <c r="N43" s="218" t="b">
        <v>0</v>
      </c>
      <c r="O43" s="218" t="b">
        <v>0</v>
      </c>
      <c r="P43" s="218" t="b">
        <v>0</v>
      </c>
      <c r="Q43" s="248">
        <f t="shared" si="9"/>
        <v>0</v>
      </c>
      <c r="R43" s="248">
        <f t="shared" si="1"/>
        <v>0</v>
      </c>
      <c r="S43" s="248">
        <f t="shared" si="2"/>
        <v>0</v>
      </c>
      <c r="T43" s="248">
        <f t="shared" si="3"/>
        <v>0</v>
      </c>
    </row>
    <row r="44" spans="1:20" ht="15" customHeight="1" hidden="1">
      <c r="A44" s="278">
        <f t="shared" si="4"/>
      </c>
      <c r="B44" s="264"/>
      <c r="C44" s="279">
        <f>IF(tripday=FALSE,0,MAX(IF('Page1 - Expense Report'!L$4="In State",0,0),(breakfast+lunch+dinner)*M44-IF(N44=FALSE,0,breakfast)-IF(O44=FALSE,0,lunch)-IF(P44=FALSE,0,dinner)))</f>
        <v>0</v>
      </c>
      <c r="D44" s="282">
        <f t="shared" si="5"/>
        <v>0</v>
      </c>
      <c r="E44" s="292">
        <v>0</v>
      </c>
      <c r="F44" s="294">
        <f t="shared" si="12"/>
        <v>0</v>
      </c>
      <c r="G44" s="292">
        <v>0</v>
      </c>
      <c r="H44" s="294">
        <f t="shared" si="13"/>
        <v>0</v>
      </c>
      <c r="I44" s="292">
        <v>0</v>
      </c>
      <c r="J44" s="297">
        <f t="shared" si="0"/>
        <v>0</v>
      </c>
      <c r="K44" s="252">
        <v>25</v>
      </c>
      <c r="L44" s="206" t="b">
        <f t="shared" si="10"/>
        <v>0</v>
      </c>
      <c r="M44" s="247">
        <f t="shared" si="11"/>
        <v>1</v>
      </c>
      <c r="N44" s="218" t="b">
        <v>0</v>
      </c>
      <c r="O44" s="218" t="b">
        <v>0</v>
      </c>
      <c r="P44" s="218" t="b">
        <v>0</v>
      </c>
      <c r="Q44" s="248">
        <f t="shared" si="9"/>
        <v>0</v>
      </c>
      <c r="R44" s="248">
        <f t="shared" si="1"/>
        <v>0</v>
      </c>
      <c r="S44" s="248">
        <f t="shared" si="2"/>
        <v>0</v>
      </c>
      <c r="T44" s="248">
        <f t="shared" si="3"/>
        <v>0</v>
      </c>
    </row>
    <row r="45" spans="1:20" ht="15" customHeight="1" hidden="1">
      <c r="A45" s="278">
        <f t="shared" si="4"/>
      </c>
      <c r="B45" s="264"/>
      <c r="C45" s="279">
        <f>IF(tripday=FALSE,0,MAX(IF('Page1 - Expense Report'!L$4="In State",0,0),(breakfast+lunch+dinner)*M45-IF(N45=FALSE,0,breakfast)-IF(O45=FALSE,0,lunch)-IF(P45=FALSE,0,dinner)))</f>
        <v>0</v>
      </c>
      <c r="D45" s="282">
        <f t="shared" si="5"/>
        <v>0</v>
      </c>
      <c r="E45" s="292">
        <v>0</v>
      </c>
      <c r="F45" s="294">
        <f t="shared" si="12"/>
        <v>0</v>
      </c>
      <c r="G45" s="292">
        <v>0</v>
      </c>
      <c r="H45" s="294">
        <f t="shared" si="13"/>
        <v>0</v>
      </c>
      <c r="I45" s="292">
        <v>0</v>
      </c>
      <c r="J45" s="297">
        <f t="shared" si="0"/>
        <v>0</v>
      </c>
      <c r="K45" s="252">
        <v>26</v>
      </c>
      <c r="L45" s="206" t="b">
        <f t="shared" si="10"/>
        <v>0</v>
      </c>
      <c r="M45" s="247">
        <f t="shared" si="11"/>
        <v>1</v>
      </c>
      <c r="N45" s="218" t="b">
        <v>0</v>
      </c>
      <c r="O45" s="218" t="b">
        <v>0</v>
      </c>
      <c r="P45" s="218" t="b">
        <v>0</v>
      </c>
      <c r="Q45" s="248">
        <f t="shared" si="9"/>
        <v>0</v>
      </c>
      <c r="R45" s="248">
        <f t="shared" si="1"/>
        <v>0</v>
      </c>
      <c r="S45" s="248">
        <f t="shared" si="2"/>
        <v>0</v>
      </c>
      <c r="T45" s="248">
        <f t="shared" si="3"/>
        <v>0</v>
      </c>
    </row>
    <row r="46" spans="1:20" ht="15" customHeight="1" hidden="1">
      <c r="A46" s="278">
        <f t="shared" si="4"/>
      </c>
      <c r="B46" s="264"/>
      <c r="C46" s="279">
        <f>IF(tripday=FALSE,0,MAX(IF('Page1 - Expense Report'!L$4="In State",0,0),(breakfast+lunch+dinner)*M46-IF(N46=FALSE,0,breakfast)-IF(O46=FALSE,0,lunch)-IF(P46=FALSE,0,dinner)))</f>
        <v>0</v>
      </c>
      <c r="D46" s="282">
        <f t="shared" si="5"/>
        <v>0</v>
      </c>
      <c r="E46" s="292">
        <v>0</v>
      </c>
      <c r="F46" s="294">
        <f t="shared" si="12"/>
        <v>0</v>
      </c>
      <c r="G46" s="292">
        <v>0</v>
      </c>
      <c r="H46" s="294">
        <f t="shared" si="13"/>
        <v>0</v>
      </c>
      <c r="I46" s="292">
        <v>0</v>
      </c>
      <c r="J46" s="297">
        <f t="shared" si="0"/>
        <v>0</v>
      </c>
      <c r="K46" s="252">
        <v>27</v>
      </c>
      <c r="L46" s="206" t="b">
        <f t="shared" si="10"/>
        <v>0</v>
      </c>
      <c r="M46" s="247">
        <f t="shared" si="11"/>
        <v>1</v>
      </c>
      <c r="N46" s="218" t="b">
        <v>0</v>
      </c>
      <c r="O46" s="218" t="b">
        <v>0</v>
      </c>
      <c r="P46" s="218" t="b">
        <v>0</v>
      </c>
      <c r="Q46" s="248">
        <f t="shared" si="9"/>
        <v>0</v>
      </c>
      <c r="R46" s="248">
        <f t="shared" si="1"/>
        <v>0</v>
      </c>
      <c r="S46" s="248">
        <f t="shared" si="2"/>
        <v>0</v>
      </c>
      <c r="T46" s="248">
        <f t="shared" si="3"/>
        <v>0</v>
      </c>
    </row>
    <row r="47" spans="1:20" ht="15" customHeight="1" hidden="1">
      <c r="A47" s="278">
        <f t="shared" si="4"/>
      </c>
      <c r="B47" s="264"/>
      <c r="C47" s="279">
        <f>IF(tripday=FALSE,0,MAX(IF('Page1 - Expense Report'!L$4="In State",0,0),(breakfast+lunch+dinner)*M47-IF(N47=FALSE,0,breakfast)-IF(O47=FALSE,0,lunch)-IF(P47=FALSE,0,dinner)))</f>
        <v>0</v>
      </c>
      <c r="D47" s="282">
        <f t="shared" si="5"/>
        <v>0</v>
      </c>
      <c r="E47" s="292">
        <v>0</v>
      </c>
      <c r="F47" s="294">
        <f t="shared" si="12"/>
        <v>0</v>
      </c>
      <c r="G47" s="292">
        <v>0</v>
      </c>
      <c r="H47" s="294">
        <f t="shared" si="13"/>
        <v>0</v>
      </c>
      <c r="I47" s="292">
        <v>0</v>
      </c>
      <c r="J47" s="297">
        <f t="shared" si="0"/>
        <v>0</v>
      </c>
      <c r="K47" s="252">
        <v>28</v>
      </c>
      <c r="L47" s="206" t="b">
        <f t="shared" si="10"/>
        <v>0</v>
      </c>
      <c r="M47" s="247">
        <f t="shared" si="11"/>
        <v>1</v>
      </c>
      <c r="N47" s="218" t="b">
        <v>0</v>
      </c>
      <c r="O47" s="218" t="b">
        <v>0</v>
      </c>
      <c r="P47" s="218" t="b">
        <v>0</v>
      </c>
      <c r="Q47" s="248">
        <f t="shared" si="9"/>
        <v>0</v>
      </c>
      <c r="R47" s="248">
        <f t="shared" si="1"/>
        <v>0</v>
      </c>
      <c r="S47" s="248">
        <f t="shared" si="2"/>
        <v>0</v>
      </c>
      <c r="T47" s="248">
        <f t="shared" si="3"/>
        <v>0</v>
      </c>
    </row>
    <row r="48" spans="1:20" ht="15" customHeight="1" hidden="1">
      <c r="A48" s="278">
        <f t="shared" si="4"/>
      </c>
      <c r="B48" s="264"/>
      <c r="C48" s="279">
        <f>IF(tripday=FALSE,0,MAX(IF('Page1 - Expense Report'!L$4="In State",0,0),(breakfast+lunch+dinner)*M48-IF(N48=FALSE,0,breakfast)-IF(O48=FALSE,0,lunch)-IF(P48=FALSE,0,dinner)))</f>
        <v>0</v>
      </c>
      <c r="D48" s="282">
        <f t="shared" si="5"/>
        <v>0</v>
      </c>
      <c r="E48" s="292">
        <v>0</v>
      </c>
      <c r="F48" s="294">
        <f t="shared" si="12"/>
        <v>0</v>
      </c>
      <c r="G48" s="292">
        <v>0</v>
      </c>
      <c r="H48" s="294">
        <f t="shared" si="13"/>
        <v>0</v>
      </c>
      <c r="I48" s="292">
        <v>0</v>
      </c>
      <c r="J48" s="297">
        <f t="shared" si="0"/>
        <v>0</v>
      </c>
      <c r="K48" s="252">
        <v>29</v>
      </c>
      <c r="L48" s="206" t="b">
        <f t="shared" si="10"/>
        <v>0</v>
      </c>
      <c r="M48" s="247">
        <f t="shared" si="11"/>
        <v>1</v>
      </c>
      <c r="N48" s="218" t="b">
        <v>0</v>
      </c>
      <c r="O48" s="218" t="b">
        <v>0</v>
      </c>
      <c r="P48" s="218" t="b">
        <v>0</v>
      </c>
      <c r="Q48" s="248">
        <f t="shared" si="9"/>
        <v>0</v>
      </c>
      <c r="R48" s="248">
        <f t="shared" si="1"/>
        <v>0</v>
      </c>
      <c r="S48" s="248">
        <f t="shared" si="2"/>
        <v>0</v>
      </c>
      <c r="T48" s="248">
        <f t="shared" si="3"/>
        <v>0</v>
      </c>
    </row>
    <row r="49" spans="1:20" ht="15" customHeight="1" hidden="1">
      <c r="A49" s="278">
        <f t="shared" si="4"/>
      </c>
      <c r="B49" s="264"/>
      <c r="C49" s="279">
        <f>IF(tripday=FALSE,0,MAX(IF('Page1 - Expense Report'!L$4="In State",0,0),(breakfast+lunch+dinner)*M49-IF(N49=FALSE,0,breakfast)-IF(O49=FALSE,0,lunch)-IF(P49=FALSE,0,dinner)))</f>
        <v>0</v>
      </c>
      <c r="D49" s="282">
        <f t="shared" si="5"/>
        <v>0</v>
      </c>
      <c r="E49" s="292">
        <v>0</v>
      </c>
      <c r="F49" s="294">
        <f t="shared" si="12"/>
        <v>0</v>
      </c>
      <c r="G49" s="292">
        <v>0</v>
      </c>
      <c r="H49" s="294">
        <f t="shared" si="13"/>
        <v>0</v>
      </c>
      <c r="I49" s="292">
        <v>0</v>
      </c>
      <c r="J49" s="297">
        <f t="shared" si="0"/>
        <v>0</v>
      </c>
      <c r="K49" s="252">
        <v>30</v>
      </c>
      <c r="L49" s="206" t="b">
        <f t="shared" si="10"/>
        <v>0</v>
      </c>
      <c r="M49" s="247">
        <f t="shared" si="11"/>
        <v>1</v>
      </c>
      <c r="N49" s="218" t="b">
        <v>0</v>
      </c>
      <c r="O49" s="218" t="b">
        <v>0</v>
      </c>
      <c r="P49" s="218" t="b">
        <v>0</v>
      </c>
      <c r="Q49" s="248">
        <f t="shared" si="9"/>
        <v>0</v>
      </c>
      <c r="R49" s="248">
        <f t="shared" si="1"/>
        <v>0</v>
      </c>
      <c r="S49" s="248">
        <f t="shared" si="2"/>
        <v>0</v>
      </c>
      <c r="T49" s="248">
        <f t="shared" si="3"/>
        <v>0</v>
      </c>
    </row>
    <row r="50" spans="1:20" ht="15" customHeight="1" hidden="1">
      <c r="A50" s="278">
        <f t="shared" si="4"/>
      </c>
      <c r="B50" s="264"/>
      <c r="C50" s="279">
        <f>IF(tripday=FALSE,0,MAX(IF('Page1 - Expense Report'!L$4="In State",0,0),(breakfast+lunch+dinner)*M50-IF(N50=FALSE,0,breakfast)-IF(O50=FALSE,0,lunch)-IF(P50=FALSE,0,dinner)))</f>
        <v>0</v>
      </c>
      <c r="D50" s="282">
        <f t="shared" si="5"/>
        <v>0</v>
      </c>
      <c r="E50" s="292">
        <v>0</v>
      </c>
      <c r="F50" s="294">
        <f t="shared" si="12"/>
        <v>0</v>
      </c>
      <c r="G50" s="292">
        <v>0</v>
      </c>
      <c r="H50" s="294">
        <f t="shared" si="13"/>
        <v>0</v>
      </c>
      <c r="I50" s="292">
        <v>0</v>
      </c>
      <c r="J50" s="297">
        <f t="shared" si="0"/>
        <v>0</v>
      </c>
      <c r="K50" s="252">
        <v>31</v>
      </c>
      <c r="L50" s="206" t="b">
        <f t="shared" si="10"/>
        <v>0</v>
      </c>
      <c r="M50" s="247">
        <f t="shared" si="11"/>
        <v>1</v>
      </c>
      <c r="N50" s="218" t="b">
        <v>0</v>
      </c>
      <c r="O50" s="218" t="b">
        <v>0</v>
      </c>
      <c r="P50" s="218" t="b">
        <v>0</v>
      </c>
      <c r="Q50" s="248">
        <f t="shared" si="9"/>
        <v>0</v>
      </c>
      <c r="R50" s="248">
        <f t="shared" si="1"/>
        <v>0</v>
      </c>
      <c r="S50" s="248">
        <f t="shared" si="2"/>
        <v>0</v>
      </c>
      <c r="T50" s="248">
        <f t="shared" si="3"/>
        <v>0</v>
      </c>
    </row>
    <row r="51" spans="1:20" ht="15" customHeight="1" hidden="1">
      <c r="A51" s="278">
        <f>IF(L51=TRUE,#REF!+1,"")</f>
      </c>
      <c r="B51" s="264"/>
      <c r="C51" s="279">
        <f>IF(tripday=FALSE,0,MAX(IF('Page1 - Expense Report'!L$4="In State",0,0),(breakfast+lunch+dinner)*M51-IF(N51=FALSE,0,breakfast)-IF(O51=FALSE,0,lunch)-IF(P51=FALSE,0,dinner)))</f>
        <v>0</v>
      </c>
      <c r="D51" s="282">
        <f t="shared" si="5"/>
        <v>0</v>
      </c>
      <c r="E51" s="292">
        <v>0</v>
      </c>
      <c r="F51" s="294">
        <f t="shared" si="12"/>
        <v>0</v>
      </c>
      <c r="G51" s="292">
        <v>0</v>
      </c>
      <c r="H51" s="294">
        <f t="shared" si="13"/>
        <v>0</v>
      </c>
      <c r="I51" s="292">
        <v>0</v>
      </c>
      <c r="J51" s="297">
        <f t="shared" si="0"/>
        <v>0</v>
      </c>
      <c r="K51" s="252">
        <v>41</v>
      </c>
      <c r="L51" s="206" t="b">
        <f t="shared" si="10"/>
        <v>0</v>
      </c>
      <c r="M51" s="247">
        <f t="shared" si="11"/>
        <v>1</v>
      </c>
      <c r="N51" s="218" t="b">
        <v>0</v>
      </c>
      <c r="O51" s="218" t="b">
        <v>0</v>
      </c>
      <c r="P51" s="218" t="b">
        <v>0</v>
      </c>
      <c r="Q51" s="248">
        <f>VLOOKUP($B51,Per_diem_table,2)</f>
        <v>0</v>
      </c>
      <c r="R51" s="248">
        <f>VLOOKUP($B51,Per_diem_table,3)</f>
        <v>0</v>
      </c>
      <c r="S51" s="248">
        <f>VLOOKUP($B51,Per_diem_table,4)</f>
        <v>0</v>
      </c>
      <c r="T51" s="248">
        <f>VLOOKUP($B51,Per_diem_table,5)</f>
        <v>0</v>
      </c>
    </row>
    <row r="52" spans="1:20" ht="15" customHeight="1" hidden="1">
      <c r="A52" s="278">
        <f>IF(L52=TRUE,A51+1,"")</f>
      </c>
      <c r="B52" s="264"/>
      <c r="C52" s="279">
        <f>IF(tripday=FALSE,0,MAX(IF('Page1 - Expense Report'!L$4="In State",0,0),(breakfast+lunch+dinner)*M52-IF(N52=FALSE,0,breakfast)-IF(O52=FALSE,0,lunch)-IF(P52=FALSE,0,dinner)))</f>
        <v>0</v>
      </c>
      <c r="D52" s="282">
        <f t="shared" si="5"/>
        <v>0</v>
      </c>
      <c r="E52" s="292">
        <v>0</v>
      </c>
      <c r="F52" s="294">
        <f t="shared" si="12"/>
        <v>0</v>
      </c>
      <c r="G52" s="292">
        <v>0</v>
      </c>
      <c r="H52" s="294">
        <f t="shared" si="13"/>
        <v>0</v>
      </c>
      <c r="I52" s="292">
        <v>0</v>
      </c>
      <c r="J52" s="297">
        <f t="shared" si="0"/>
        <v>0</v>
      </c>
      <c r="K52" s="252">
        <v>42</v>
      </c>
      <c r="L52" s="206" t="b">
        <f t="shared" si="10"/>
        <v>0</v>
      </c>
      <c r="M52" s="247">
        <f t="shared" si="11"/>
        <v>1</v>
      </c>
      <c r="N52" s="218" t="b">
        <v>0</v>
      </c>
      <c r="O52" s="218" t="b">
        <v>0</v>
      </c>
      <c r="P52" s="218" t="b">
        <v>0</v>
      </c>
      <c r="Q52" s="248">
        <f>VLOOKUP($B52,Per_diem_table,2)</f>
        <v>0</v>
      </c>
      <c r="R52" s="248">
        <f>VLOOKUP($B52,Per_diem_table,3)</f>
        <v>0</v>
      </c>
      <c r="S52" s="248">
        <f>VLOOKUP($B52,Per_diem_table,4)</f>
        <v>0</v>
      </c>
      <c r="T52" s="248">
        <f>VLOOKUP($B52,Per_diem_table,5)</f>
        <v>0</v>
      </c>
    </row>
    <row r="53" spans="1:20" ht="15" customHeight="1" hidden="1">
      <c r="A53" s="278">
        <f>IF(L53=TRUE,#REF!+1,"")</f>
      </c>
      <c r="B53" s="264"/>
      <c r="C53" s="279">
        <f>IF(tripday=FALSE,0,MAX(IF('Page1 - Expense Report'!L$4="In State",0,0),(breakfast+lunch+dinner)*M53-IF(N53=FALSE,0,breakfast)-IF(O53=FALSE,0,lunch)-IF(P53=FALSE,0,dinner)))</f>
        <v>0</v>
      </c>
      <c r="D53" s="282">
        <f t="shared" si="5"/>
        <v>0</v>
      </c>
      <c r="E53" s="292">
        <v>0</v>
      </c>
      <c r="F53" s="294">
        <f t="shared" si="12"/>
        <v>0</v>
      </c>
      <c r="G53" s="292">
        <v>0</v>
      </c>
      <c r="H53" s="294">
        <f t="shared" si="13"/>
        <v>0</v>
      </c>
      <c r="I53" s="292">
        <v>0</v>
      </c>
      <c r="J53" s="297">
        <f t="shared" si="0"/>
        <v>0</v>
      </c>
      <c r="K53" s="252">
        <v>113</v>
      </c>
      <c r="L53" s="206" t="b">
        <f t="shared" si="10"/>
        <v>0</v>
      </c>
      <c r="M53" s="247">
        <f t="shared" si="11"/>
        <v>1</v>
      </c>
      <c r="N53" s="218" t="b">
        <v>0</v>
      </c>
      <c r="O53" s="218" t="b">
        <v>0</v>
      </c>
      <c r="P53" s="218" t="b">
        <v>0</v>
      </c>
      <c r="Q53" s="248">
        <f aca="true" t="shared" si="14" ref="Q53:Q60">VLOOKUP($B53,Per_diem_table,2)</f>
        <v>0</v>
      </c>
      <c r="R53" s="248">
        <f aca="true" t="shared" si="15" ref="R53:R60">VLOOKUP($B53,Per_diem_table,3)</f>
        <v>0</v>
      </c>
      <c r="S53" s="248">
        <f aca="true" t="shared" si="16" ref="S53:S60">VLOOKUP($B53,Per_diem_table,4)</f>
        <v>0</v>
      </c>
      <c r="T53" s="248">
        <f aca="true" t="shared" si="17" ref="T53:T60">VLOOKUP($B53,Per_diem_table,5)</f>
        <v>0</v>
      </c>
    </row>
    <row r="54" spans="1:20" ht="15" customHeight="1" hidden="1">
      <c r="A54" s="278">
        <f aca="true" t="shared" si="18" ref="A54:A60">IF(L54=TRUE,A53+1,"")</f>
      </c>
      <c r="B54" s="264"/>
      <c r="C54" s="279">
        <f>IF(tripday=FALSE,0,MAX(IF('Page1 - Expense Report'!L$4="In State",0,0),(breakfast+lunch+dinner)*M54-IF(N54=FALSE,0,breakfast)-IF(O54=FALSE,0,lunch)-IF(P54=FALSE,0,dinner)))</f>
        <v>0</v>
      </c>
      <c r="D54" s="282">
        <f t="shared" si="5"/>
        <v>0</v>
      </c>
      <c r="E54" s="292">
        <v>0</v>
      </c>
      <c r="F54" s="294">
        <f t="shared" si="12"/>
        <v>0</v>
      </c>
      <c r="G54" s="292">
        <v>0</v>
      </c>
      <c r="H54" s="294">
        <f t="shared" si="13"/>
        <v>0</v>
      </c>
      <c r="I54" s="292">
        <v>0</v>
      </c>
      <c r="J54" s="297">
        <f t="shared" si="0"/>
        <v>0</v>
      </c>
      <c r="K54" s="252">
        <v>114</v>
      </c>
      <c r="L54" s="206" t="b">
        <f t="shared" si="10"/>
        <v>0</v>
      </c>
      <c r="M54" s="247">
        <f t="shared" si="11"/>
        <v>1</v>
      </c>
      <c r="N54" s="218" t="b">
        <v>0</v>
      </c>
      <c r="O54" s="218" t="b">
        <v>0</v>
      </c>
      <c r="P54" s="218" t="b">
        <v>0</v>
      </c>
      <c r="Q54" s="248">
        <f t="shared" si="14"/>
        <v>0</v>
      </c>
      <c r="R54" s="248">
        <f t="shared" si="15"/>
        <v>0</v>
      </c>
      <c r="S54" s="248">
        <f t="shared" si="16"/>
        <v>0</v>
      </c>
      <c r="T54" s="248">
        <f t="shared" si="17"/>
        <v>0</v>
      </c>
    </row>
    <row r="55" spans="1:20" ht="15" customHeight="1" hidden="1">
      <c r="A55" s="278">
        <f t="shared" si="18"/>
      </c>
      <c r="B55" s="264"/>
      <c r="C55" s="279">
        <f>IF(tripday=FALSE,0,MAX(IF('Page1 - Expense Report'!L$4="In State",0,0),(breakfast+lunch+dinner)*M55-IF(N55=FALSE,0,breakfast)-IF(O55=FALSE,0,lunch)-IF(P55=FALSE,0,dinner)))</f>
        <v>0</v>
      </c>
      <c r="D55" s="282">
        <f t="shared" si="5"/>
        <v>0</v>
      </c>
      <c r="E55" s="292">
        <v>0</v>
      </c>
      <c r="F55" s="294">
        <f t="shared" si="12"/>
        <v>0</v>
      </c>
      <c r="G55" s="292">
        <v>0</v>
      </c>
      <c r="H55" s="294">
        <f t="shared" si="13"/>
        <v>0</v>
      </c>
      <c r="I55" s="292">
        <v>0</v>
      </c>
      <c r="J55" s="297">
        <f t="shared" si="0"/>
        <v>0</v>
      </c>
      <c r="K55" s="252">
        <v>115</v>
      </c>
      <c r="L55" s="206" t="b">
        <f t="shared" si="10"/>
        <v>0</v>
      </c>
      <c r="M55" s="247">
        <f t="shared" si="11"/>
        <v>1</v>
      </c>
      <c r="N55" s="218" t="b">
        <v>0</v>
      </c>
      <c r="O55" s="218" t="b">
        <v>0</v>
      </c>
      <c r="P55" s="218" t="b">
        <v>0</v>
      </c>
      <c r="Q55" s="248">
        <f t="shared" si="14"/>
        <v>0</v>
      </c>
      <c r="R55" s="248">
        <f t="shared" si="15"/>
        <v>0</v>
      </c>
      <c r="S55" s="248">
        <f t="shared" si="16"/>
        <v>0</v>
      </c>
      <c r="T55" s="248">
        <f t="shared" si="17"/>
        <v>0</v>
      </c>
    </row>
    <row r="56" spans="1:20" ht="15" customHeight="1" hidden="1">
      <c r="A56" s="278">
        <f t="shared" si="18"/>
      </c>
      <c r="B56" s="264"/>
      <c r="C56" s="279">
        <f>IF(tripday=FALSE,0,MAX(IF('Page1 - Expense Report'!L$4="In State",0,0),(breakfast+lunch+dinner)*M56-IF(N56=FALSE,0,breakfast)-IF(O56=FALSE,0,lunch)-IF(P56=FALSE,0,dinner)))</f>
        <v>0</v>
      </c>
      <c r="D56" s="282">
        <f t="shared" si="5"/>
        <v>0</v>
      </c>
      <c r="E56" s="292">
        <v>0</v>
      </c>
      <c r="F56" s="294">
        <f t="shared" si="12"/>
        <v>0</v>
      </c>
      <c r="G56" s="292">
        <v>0</v>
      </c>
      <c r="H56" s="294">
        <f t="shared" si="13"/>
        <v>0</v>
      </c>
      <c r="I56" s="292">
        <v>0</v>
      </c>
      <c r="J56" s="297">
        <f t="shared" si="0"/>
        <v>0</v>
      </c>
      <c r="K56" s="252">
        <v>116</v>
      </c>
      <c r="L56" s="206" t="b">
        <f t="shared" si="10"/>
        <v>0</v>
      </c>
      <c r="M56" s="247">
        <f t="shared" si="11"/>
        <v>1</v>
      </c>
      <c r="N56" s="218" t="b">
        <v>0</v>
      </c>
      <c r="O56" s="218" t="b">
        <v>0</v>
      </c>
      <c r="P56" s="218" t="b">
        <v>0</v>
      </c>
      <c r="Q56" s="248">
        <f t="shared" si="14"/>
        <v>0</v>
      </c>
      <c r="R56" s="248">
        <f t="shared" si="15"/>
        <v>0</v>
      </c>
      <c r="S56" s="248">
        <f t="shared" si="16"/>
        <v>0</v>
      </c>
      <c r="T56" s="248">
        <f t="shared" si="17"/>
        <v>0</v>
      </c>
    </row>
    <row r="57" spans="1:20" ht="15" customHeight="1" hidden="1">
      <c r="A57" s="278">
        <f t="shared" si="18"/>
      </c>
      <c r="B57" s="264"/>
      <c r="C57" s="279">
        <f>IF(tripday=FALSE,0,MAX(IF('Page1 - Expense Report'!L$4="In State",0,0),(breakfast+lunch+dinner)*M57-IF(N57=FALSE,0,breakfast)-IF(O57=FALSE,0,lunch)-IF(P57=FALSE,0,dinner)))</f>
        <v>0</v>
      </c>
      <c r="D57" s="282">
        <f t="shared" si="5"/>
        <v>0</v>
      </c>
      <c r="E57" s="292">
        <v>0</v>
      </c>
      <c r="F57" s="294">
        <f t="shared" si="12"/>
        <v>0</v>
      </c>
      <c r="G57" s="292">
        <v>0</v>
      </c>
      <c r="H57" s="294">
        <f t="shared" si="13"/>
        <v>0</v>
      </c>
      <c r="I57" s="292">
        <v>0</v>
      </c>
      <c r="J57" s="297">
        <f t="shared" si="0"/>
        <v>0</v>
      </c>
      <c r="K57" s="252">
        <v>117</v>
      </c>
      <c r="L57" s="206" t="b">
        <f t="shared" si="10"/>
        <v>0</v>
      </c>
      <c r="M57" s="247">
        <f t="shared" si="11"/>
        <v>1</v>
      </c>
      <c r="N57" s="218" t="b">
        <v>0</v>
      </c>
      <c r="O57" s="218" t="b">
        <v>0</v>
      </c>
      <c r="P57" s="218" t="b">
        <v>0</v>
      </c>
      <c r="Q57" s="248">
        <f t="shared" si="14"/>
        <v>0</v>
      </c>
      <c r="R57" s="248">
        <f t="shared" si="15"/>
        <v>0</v>
      </c>
      <c r="S57" s="248">
        <f t="shared" si="16"/>
        <v>0</v>
      </c>
      <c r="T57" s="248">
        <f t="shared" si="17"/>
        <v>0</v>
      </c>
    </row>
    <row r="58" spans="1:20" ht="15" customHeight="1" hidden="1">
      <c r="A58" s="278">
        <f t="shared" si="18"/>
      </c>
      <c r="B58" s="264"/>
      <c r="C58" s="279">
        <f>IF(tripday=FALSE,0,MAX(IF('Page1 - Expense Report'!L$4="In State",0,0),(breakfast+lunch+dinner)*M58-IF(N58=FALSE,0,breakfast)-IF(O58=FALSE,0,lunch)-IF(P58=FALSE,0,dinner)))</f>
        <v>0</v>
      </c>
      <c r="D58" s="282">
        <f t="shared" si="5"/>
        <v>0</v>
      </c>
      <c r="E58" s="292">
        <v>0</v>
      </c>
      <c r="F58" s="294">
        <f t="shared" si="12"/>
        <v>0</v>
      </c>
      <c r="G58" s="292">
        <v>0</v>
      </c>
      <c r="H58" s="294">
        <f t="shared" si="13"/>
        <v>0</v>
      </c>
      <c r="I58" s="292">
        <v>0</v>
      </c>
      <c r="J58" s="297">
        <f t="shared" si="0"/>
        <v>0</v>
      </c>
      <c r="K58" s="252">
        <v>118</v>
      </c>
      <c r="L58" s="206" t="b">
        <f t="shared" si="10"/>
        <v>0</v>
      </c>
      <c r="M58" s="247">
        <f t="shared" si="11"/>
        <v>1</v>
      </c>
      <c r="N58" s="218" t="b">
        <v>0</v>
      </c>
      <c r="O58" s="218" t="b">
        <v>0</v>
      </c>
      <c r="P58" s="218" t="b">
        <v>0</v>
      </c>
      <c r="Q58" s="248">
        <f t="shared" si="14"/>
        <v>0</v>
      </c>
      <c r="R58" s="248">
        <f t="shared" si="15"/>
        <v>0</v>
      </c>
      <c r="S58" s="248">
        <f t="shared" si="16"/>
        <v>0</v>
      </c>
      <c r="T58" s="248">
        <f t="shared" si="17"/>
        <v>0</v>
      </c>
    </row>
    <row r="59" spans="1:20" ht="15" customHeight="1" hidden="1">
      <c r="A59" s="278">
        <f t="shared" si="18"/>
      </c>
      <c r="B59" s="264"/>
      <c r="C59" s="279">
        <f>IF(tripday=FALSE,0,MAX(IF('Page1 - Expense Report'!L$4="In State",0,0),(breakfast+lunch+dinner)*M59-IF(N59=FALSE,0,breakfast)-IF(O59=FALSE,0,lunch)-IF(P59=FALSE,0,dinner)))</f>
        <v>0</v>
      </c>
      <c r="D59" s="282">
        <f t="shared" si="5"/>
        <v>0</v>
      </c>
      <c r="E59" s="292">
        <v>0</v>
      </c>
      <c r="F59" s="294">
        <f t="shared" si="12"/>
        <v>0</v>
      </c>
      <c r="G59" s="292">
        <v>0</v>
      </c>
      <c r="H59" s="294">
        <f t="shared" si="13"/>
        <v>0</v>
      </c>
      <c r="I59" s="292">
        <v>0</v>
      </c>
      <c r="J59" s="297">
        <f t="shared" si="0"/>
        <v>0</v>
      </c>
      <c r="K59" s="252">
        <v>119</v>
      </c>
      <c r="L59" s="206" t="b">
        <f t="shared" si="10"/>
        <v>0</v>
      </c>
      <c r="M59" s="247">
        <f t="shared" si="11"/>
        <v>1</v>
      </c>
      <c r="N59" s="218" t="b">
        <v>0</v>
      </c>
      <c r="O59" s="218" t="b">
        <v>0</v>
      </c>
      <c r="P59" s="218" t="b">
        <v>0</v>
      </c>
      <c r="Q59" s="248">
        <f t="shared" si="14"/>
        <v>0</v>
      </c>
      <c r="R59" s="248">
        <f t="shared" si="15"/>
        <v>0</v>
      </c>
      <c r="S59" s="248">
        <f t="shared" si="16"/>
        <v>0</v>
      </c>
      <c r="T59" s="248">
        <f t="shared" si="17"/>
        <v>0</v>
      </c>
    </row>
    <row r="60" spans="1:20" ht="15" customHeight="1" hidden="1" thickBot="1">
      <c r="A60" s="280">
        <f t="shared" si="18"/>
      </c>
      <c r="B60" s="265"/>
      <c r="C60" s="279">
        <f>IF(tripday=FALSE,0,MAX(IF('Page1 - Expense Report'!L$4="In State",0,0),(breakfast+lunch+dinner)*M60-IF(N60=FALSE,0,breakfast)-IF(O60=FALSE,0,lunch)-IF(P60=FALSE,0,dinner)))</f>
        <v>0</v>
      </c>
      <c r="D60" s="282">
        <f t="shared" si="5"/>
        <v>0</v>
      </c>
      <c r="E60" s="292">
        <v>0</v>
      </c>
      <c r="F60" s="294">
        <f t="shared" si="12"/>
        <v>0</v>
      </c>
      <c r="G60" s="292">
        <v>0</v>
      </c>
      <c r="H60" s="294">
        <f t="shared" si="13"/>
        <v>0</v>
      </c>
      <c r="I60" s="292">
        <v>0</v>
      </c>
      <c r="J60" s="297">
        <f t="shared" si="0"/>
        <v>0</v>
      </c>
      <c r="K60" s="252">
        <v>120</v>
      </c>
      <c r="L60" s="206" t="b">
        <f t="shared" si="10"/>
        <v>0</v>
      </c>
      <c r="M60" s="247">
        <f t="shared" si="11"/>
        <v>1</v>
      </c>
      <c r="N60" s="218" t="b">
        <v>0</v>
      </c>
      <c r="O60" s="218" t="b">
        <v>0</v>
      </c>
      <c r="P60" s="218" t="b">
        <v>0</v>
      </c>
      <c r="Q60" s="248">
        <f t="shared" si="14"/>
        <v>0</v>
      </c>
      <c r="R60" s="248">
        <f t="shared" si="15"/>
        <v>0</v>
      </c>
      <c r="S60" s="248">
        <f t="shared" si="16"/>
        <v>0</v>
      </c>
      <c r="T60" s="248">
        <f t="shared" si="17"/>
        <v>0</v>
      </c>
    </row>
    <row r="61" spans="2:12" ht="26.25" customHeight="1">
      <c r="B61" s="270"/>
      <c r="C61" s="284">
        <f>SUM(C19:C60)</f>
        <v>0</v>
      </c>
      <c r="D61" s="308">
        <f aca="true" t="shared" si="19" ref="D61:J61">SUM(D19:D60)</f>
        <v>0</v>
      </c>
      <c r="E61" s="284">
        <f t="shared" si="19"/>
        <v>0</v>
      </c>
      <c r="F61" s="311">
        <f t="shared" si="19"/>
        <v>0</v>
      </c>
      <c r="G61" s="284">
        <f t="shared" si="19"/>
        <v>0</v>
      </c>
      <c r="H61" s="309">
        <f t="shared" si="19"/>
        <v>0</v>
      </c>
      <c r="I61" s="284">
        <f t="shared" si="19"/>
        <v>0</v>
      </c>
      <c r="J61" s="310">
        <f t="shared" si="19"/>
        <v>0</v>
      </c>
      <c r="K61" s="259"/>
      <c r="L61" s="259"/>
    </row>
    <row r="62" spans="3:5" ht="12.75" customHeight="1">
      <c r="C62" s="251"/>
      <c r="D62" s="251"/>
      <c r="E62" s="242"/>
    </row>
    <row r="65" ht="12.75">
      <c r="N65" s="206">
        <v>4.5</v>
      </c>
    </row>
    <row r="66" ht="12.75">
      <c r="N66" s="206">
        <v>5.25</v>
      </c>
    </row>
    <row r="67" ht="12.75">
      <c r="N67" s="206">
        <v>11.25</v>
      </c>
    </row>
  </sheetData>
  <sheetProtection selectLockedCells="1"/>
  <mergeCells count="7">
    <mergeCell ref="A11:E11"/>
    <mergeCell ref="A13:E13"/>
    <mergeCell ref="B5:E5"/>
    <mergeCell ref="B7:E7"/>
    <mergeCell ref="B4:E4"/>
    <mergeCell ref="C12:D12"/>
    <mergeCell ref="E12:G12"/>
  </mergeCells>
  <conditionalFormatting sqref="B19:B60 B4 E19:J60">
    <cfRule type="cellIs" priority="6" dxfId="0" operator="equal" stopIfTrue="1">
      <formula>0</formula>
    </cfRule>
  </conditionalFormatting>
  <dataValidations count="1">
    <dataValidation type="list" allowBlank="1" showInputMessage="1" showErrorMessage="1" sqref="B19:B60">
      <formula1>$V$19:$V$25</formula1>
    </dataValidation>
  </dataValidations>
  <hyperlinks>
    <hyperlink ref="E12" r:id="rId1" display="http://sao.georgia.gov/sites/sao.georgia.gov/files/imported/vgn/images/portal/cit_1210/11/62/174416160SOG_Meal_Allowances_082011.pdf"/>
    <hyperlink ref="C12" r:id="rId2" display="http://www.gsa.gov/portal/category/21287"/>
  </hyperlinks>
  <printOptions horizontalCentered="1"/>
  <pageMargins left="1" right="0.75" top="0.75" bottom="0.75" header="0.25" footer="0.25"/>
  <pageSetup fitToHeight="2" horizontalDpi="600" verticalDpi="600" orientation="landscape" scale="59" r:id="rId3"/>
  <headerFooter alignWithMargins="0">
    <oddFooter>&amp;L&amp;8Per Diem Calculator Tool&amp;C&amp;P</oddFooter>
  </headerFooter>
</worksheet>
</file>

<file path=xl/worksheets/sheet6.xml><?xml version="1.0" encoding="utf-8"?>
<worksheet xmlns="http://schemas.openxmlformats.org/spreadsheetml/2006/main" xmlns:r="http://schemas.openxmlformats.org/officeDocument/2006/relationships">
  <sheetPr codeName="Sheet8"/>
  <dimension ref="A1:U67"/>
  <sheetViews>
    <sheetView showGridLines="0" workbookViewId="0" topLeftCell="A1">
      <selection activeCell="B19" sqref="B19"/>
    </sheetView>
  </sheetViews>
  <sheetFormatPr defaultColWidth="9.140625" defaultRowHeight="12.75"/>
  <cols>
    <col min="1" max="1" width="20.57421875" style="206" customWidth="1"/>
    <col min="2" max="2" width="8.8515625" style="206" customWidth="1"/>
    <col min="3" max="3" width="0.13671875" style="206" customWidth="1"/>
    <col min="4" max="4" width="31.8515625" style="206" customWidth="1"/>
    <col min="5" max="5" width="11.28125" style="206" customWidth="1"/>
    <col min="6" max="7" width="9.140625" style="206" customWidth="1"/>
    <col min="8" max="8" width="9.140625" style="206" hidden="1" customWidth="1"/>
    <col min="9" max="9" width="11.7109375" style="206" hidden="1" customWidth="1"/>
    <col min="10" max="19" width="9.140625" style="206" hidden="1" customWidth="1"/>
    <col min="20" max="20" width="0" style="206" hidden="1" customWidth="1"/>
    <col min="21" max="16384" width="9.140625" style="206" customWidth="1"/>
  </cols>
  <sheetData>
    <row r="1" spans="1:11" ht="39" customHeight="1">
      <c r="A1" s="260" t="s">
        <v>294</v>
      </c>
      <c r="B1" s="255"/>
      <c r="C1" s="255"/>
      <c r="D1" s="255"/>
      <c r="E1" s="204"/>
      <c r="F1" s="205"/>
      <c r="G1" s="205"/>
      <c r="H1" s="205"/>
      <c r="I1" s="205"/>
      <c r="J1" s="205"/>
      <c r="K1" s="205"/>
    </row>
    <row r="2" spans="1:11" s="212" customFormat="1" ht="10.5" customHeight="1">
      <c r="A2" s="207"/>
      <c r="B2" s="208"/>
      <c r="C2" s="210"/>
      <c r="D2" s="210"/>
      <c r="E2" s="208"/>
      <c r="F2" s="210"/>
      <c r="G2" s="208"/>
      <c r="H2" s="211"/>
      <c r="I2" s="211"/>
      <c r="J2" s="211"/>
      <c r="K2" s="211"/>
    </row>
    <row r="3" spans="1:11" s="212" customFormat="1" ht="10.5" customHeight="1">
      <c r="A3" s="213"/>
      <c r="B3" s="214"/>
      <c r="C3" s="216"/>
      <c r="D3" s="216"/>
      <c r="E3" s="214"/>
      <c r="F3" s="216"/>
      <c r="G3" s="214"/>
      <c r="H3" s="211"/>
      <c r="I3" s="211"/>
      <c r="J3" s="211"/>
      <c r="K3" s="211"/>
    </row>
    <row r="4" spans="1:11" ht="12.75">
      <c r="A4" s="217" t="s">
        <v>27</v>
      </c>
      <c r="B4" s="476">
        <f>'Page1 - Expense Report'!D5</f>
        <v>0</v>
      </c>
      <c r="C4" s="476"/>
      <c r="D4" s="476"/>
      <c r="E4" s="476"/>
      <c r="H4" s="219"/>
      <c r="I4" s="219"/>
      <c r="J4" s="219"/>
      <c r="K4" s="219"/>
    </row>
    <row r="5" spans="1:21" ht="19.5" customHeight="1">
      <c r="A5" s="220" t="s">
        <v>25</v>
      </c>
      <c r="B5" s="480"/>
      <c r="C5" s="480"/>
      <c r="D5" s="480"/>
      <c r="E5" s="480"/>
      <c r="F5" s="6">
        <v>41456</v>
      </c>
      <c r="G5" s="202"/>
      <c r="H5" s="219"/>
      <c r="I5" s="219"/>
      <c r="J5" s="219"/>
      <c r="K5" s="219"/>
      <c r="S5" s="289" t="s">
        <v>283</v>
      </c>
      <c r="U5" s="289"/>
    </row>
    <row r="6" spans="1:11" ht="12.75">
      <c r="A6" s="205"/>
      <c r="B6" s="205"/>
      <c r="C6" s="253"/>
      <c r="D6" s="253"/>
      <c r="E6" s="253"/>
      <c r="F6" s="253" t="s">
        <v>0</v>
      </c>
      <c r="G6" s="253" t="s">
        <v>2</v>
      </c>
      <c r="H6" s="219"/>
      <c r="I6" s="219"/>
      <c r="J6" s="219"/>
      <c r="K6" s="219"/>
    </row>
    <row r="7" spans="1:11" ht="20.25" customHeight="1">
      <c r="A7" s="220" t="s">
        <v>3</v>
      </c>
      <c r="B7" s="475"/>
      <c r="C7" s="475"/>
      <c r="D7" s="475"/>
      <c r="E7" s="475"/>
      <c r="F7" s="6"/>
      <c r="G7" s="177"/>
      <c r="H7" s="219"/>
      <c r="I7" s="223">
        <f>+F7-F5</f>
        <v>-41456</v>
      </c>
      <c r="J7" s="219" t="s">
        <v>14</v>
      </c>
      <c r="K7" s="219"/>
    </row>
    <row r="8" spans="1:11" ht="12.75">
      <c r="A8" s="205"/>
      <c r="B8" s="205"/>
      <c r="C8" s="221"/>
      <c r="D8" s="221"/>
      <c r="E8" s="221"/>
      <c r="F8" s="221" t="s">
        <v>0</v>
      </c>
      <c r="G8" s="221" t="s">
        <v>2</v>
      </c>
      <c r="H8" s="219"/>
      <c r="I8" s="219"/>
      <c r="J8" s="219"/>
      <c r="K8" s="219"/>
    </row>
    <row r="9" spans="1:11" ht="12.75">
      <c r="A9" s="225"/>
      <c r="B9" s="222"/>
      <c r="C9" s="203"/>
      <c r="D9" s="203"/>
      <c r="E9" s="261"/>
      <c r="F9" s="203"/>
      <c r="G9" s="261"/>
      <c r="H9" s="219"/>
      <c r="J9" s="228"/>
      <c r="K9" s="219"/>
    </row>
    <row r="10" spans="1:11" ht="9.75" customHeight="1">
      <c r="A10" s="229"/>
      <c r="B10" s="230"/>
      <c r="C10" s="205"/>
      <c r="D10" s="205"/>
      <c r="E10" s="227"/>
      <c r="F10" s="219"/>
      <c r="G10" s="219"/>
      <c r="H10" s="219"/>
      <c r="J10" s="228"/>
      <c r="K10" s="219"/>
    </row>
    <row r="11" spans="1:11" s="201" customFormat="1" ht="81" customHeight="1">
      <c r="A11" s="473" t="s">
        <v>291</v>
      </c>
      <c r="B11" s="473"/>
      <c r="C11" s="473"/>
      <c r="D11" s="473"/>
      <c r="E11" s="473"/>
      <c r="F11" s="219"/>
      <c r="G11" s="219"/>
      <c r="H11" s="219"/>
      <c r="J11" s="228"/>
      <c r="K11" s="219"/>
    </row>
    <row r="12" spans="1:7" s="201" customFormat="1" ht="12.75">
      <c r="A12" s="5"/>
      <c r="B12" s="477" t="s">
        <v>280</v>
      </c>
      <c r="C12" s="477"/>
      <c r="D12" s="477"/>
      <c r="E12" s="477"/>
      <c r="F12" s="316"/>
      <c r="G12" s="232"/>
    </row>
    <row r="13" spans="1:11" s="201" customFormat="1" ht="166.5" customHeight="1">
      <c r="A13" s="473" t="s">
        <v>296</v>
      </c>
      <c r="B13" s="473"/>
      <c r="C13" s="473"/>
      <c r="D13" s="473"/>
      <c r="E13" s="473"/>
      <c r="F13" s="219"/>
      <c r="G13" s="219"/>
      <c r="H13" s="219"/>
      <c r="I13" s="219"/>
      <c r="J13" s="219"/>
      <c r="K13" s="219"/>
    </row>
    <row r="14" spans="1:5" ht="13.5" customHeight="1">
      <c r="A14" s="233" t="s">
        <v>270</v>
      </c>
      <c r="C14" s="234"/>
      <c r="D14" s="304"/>
      <c r="E14" s="235"/>
    </row>
    <row r="15" spans="1:5" ht="13.5" customHeight="1">
      <c r="A15" s="236">
        <f>+D28</f>
        <v>0</v>
      </c>
      <c r="C15" s="256"/>
      <c r="D15" s="256"/>
      <c r="E15" s="256"/>
    </row>
    <row r="16" spans="1:11" ht="13.5" customHeight="1">
      <c r="A16" s="237"/>
      <c r="B16" s="234"/>
      <c r="C16" s="234"/>
      <c r="D16" s="234"/>
      <c r="E16" s="234"/>
      <c r="F16" s="234"/>
      <c r="G16" s="234"/>
      <c r="H16" s="234"/>
      <c r="I16" s="234"/>
      <c r="J16" s="235"/>
      <c r="K16" s="235"/>
    </row>
    <row r="17" spans="1:10" s="241" customFormat="1" ht="15.75" thickBot="1">
      <c r="A17" s="274" t="s">
        <v>269</v>
      </c>
      <c r="B17" s="262"/>
      <c r="C17" s="238"/>
      <c r="D17" s="238"/>
      <c r="E17" s="238"/>
      <c r="F17" s="239"/>
      <c r="G17" s="239"/>
      <c r="H17" s="240" t="s">
        <v>18</v>
      </c>
      <c r="I17" s="240" t="s">
        <v>18</v>
      </c>
      <c r="J17" s="240" t="s">
        <v>18</v>
      </c>
    </row>
    <row r="18" spans="1:17" ht="39" customHeight="1">
      <c r="A18" s="298" t="s">
        <v>0</v>
      </c>
      <c r="B18" s="478" t="s">
        <v>271</v>
      </c>
      <c r="C18" s="479"/>
      <c r="D18" s="301" t="s">
        <v>270</v>
      </c>
      <c r="E18" s="299" t="s">
        <v>276</v>
      </c>
      <c r="F18" s="299" t="s">
        <v>277</v>
      </c>
      <c r="G18" s="317" t="s">
        <v>278</v>
      </c>
      <c r="H18" s="243" t="s">
        <v>12</v>
      </c>
      <c r="I18" s="244" t="s">
        <v>13</v>
      </c>
      <c r="J18" s="244" t="s">
        <v>15</v>
      </c>
      <c r="K18" s="286" t="s">
        <v>17</v>
      </c>
      <c r="L18" s="245" t="s">
        <v>5</v>
      </c>
      <c r="M18" s="245" t="s">
        <v>16</v>
      </c>
      <c r="N18" s="245" t="s">
        <v>17</v>
      </c>
      <c r="O18" s="245" t="s">
        <v>5</v>
      </c>
      <c r="P18" s="245" t="s">
        <v>6</v>
      </c>
      <c r="Q18" s="245" t="s">
        <v>11</v>
      </c>
    </row>
    <row r="19" spans="1:19" ht="15" customHeight="1">
      <c r="A19" s="278">
        <f>F5</f>
        <v>41456</v>
      </c>
      <c r="B19" s="264">
        <v>0</v>
      </c>
      <c r="C19" s="279">
        <f>IF(tripday=FALSE,0,MAX(IF('Page1 - Expense Report'!L$4="In State",0,0),(breakfast+lunch+dinner)*J19-IF(K19=FALSE,0,breakfast)-IF(L19=FALSE,0,lunch)-IF(M19=FALSE,0,dinner)))</f>
        <v>0</v>
      </c>
      <c r="D19" s="282">
        <f aca="true" t="shared" si="0" ref="D19:D27">B19-E19-F19-G19</f>
        <v>0</v>
      </c>
      <c r="E19" s="292">
        <v>0</v>
      </c>
      <c r="F19" s="292">
        <v>0</v>
      </c>
      <c r="G19" s="292">
        <v>0</v>
      </c>
      <c r="H19" s="246">
        <v>0</v>
      </c>
      <c r="I19" s="206" t="b">
        <v>0</v>
      </c>
      <c r="J19" s="247">
        <v>1</v>
      </c>
      <c r="K19" s="248" t="b">
        <v>0</v>
      </c>
      <c r="L19" s="248" t="b">
        <v>0</v>
      </c>
      <c r="M19" s="248" t="b">
        <v>0</v>
      </c>
      <c r="N19" s="248">
        <f aca="true" t="shared" si="1" ref="N19:N27">VLOOKUP($B19,Per_diem_table,2)</f>
        <v>0</v>
      </c>
      <c r="O19" s="248">
        <f aca="true" t="shared" si="2" ref="O19:O27">VLOOKUP($B19,Per_diem_table,3)</f>
        <v>0</v>
      </c>
      <c r="P19" s="248">
        <f aca="true" t="shared" si="3" ref="P19:P27">VLOOKUP($B19,Per_diem_table,4)</f>
        <v>0</v>
      </c>
      <c r="Q19" s="248">
        <f aca="true" t="shared" si="4" ref="Q19:Q27">VLOOKUP($B19,Per_diem_table,5)</f>
        <v>0</v>
      </c>
      <c r="S19" s="249">
        <v>0</v>
      </c>
    </row>
    <row r="20" spans="1:19" ht="15" customHeight="1">
      <c r="A20" s="278">
        <f aca="true" t="shared" si="5" ref="A20:A27">IF(I20=TRUE,A19+1,"")</f>
      </c>
      <c r="B20" s="264">
        <v>0</v>
      </c>
      <c r="C20" s="279">
        <f>IF(tripday=FALSE,0,MAX(IF('Page1 - Expense Report'!L$4="In State",0,0),(breakfast+lunch+dinner)*J20-IF(K20=FALSE,0,breakfast)-IF(L20=FALSE,0,lunch)-IF(M20=FALSE,0,dinner)))</f>
        <v>0</v>
      </c>
      <c r="D20" s="282">
        <f t="shared" si="0"/>
        <v>0</v>
      </c>
      <c r="E20" s="292"/>
      <c r="F20" s="292">
        <v>0</v>
      </c>
      <c r="G20" s="292">
        <v>0</v>
      </c>
      <c r="H20" s="250">
        <v>1</v>
      </c>
      <c r="I20" s="206" t="b">
        <f>+H20&lt;=I7</f>
        <v>0</v>
      </c>
      <c r="J20" s="247">
        <f>IF(H20=I7,0.75,1)</f>
        <v>1</v>
      </c>
      <c r="K20" s="248" t="b">
        <v>0</v>
      </c>
      <c r="L20" s="248" t="b">
        <v>0</v>
      </c>
      <c r="M20" s="248" t="b">
        <v>0</v>
      </c>
      <c r="N20" s="248">
        <f t="shared" si="1"/>
        <v>0</v>
      </c>
      <c r="O20" s="248">
        <f t="shared" si="2"/>
        <v>0</v>
      </c>
      <c r="P20" s="248">
        <f t="shared" si="3"/>
        <v>0</v>
      </c>
      <c r="Q20" s="248">
        <f t="shared" si="4"/>
        <v>0</v>
      </c>
      <c r="S20" s="206">
        <f>IF((F7+G7)-(F5+G5)&gt;=0.5,IF('Page1 - Expense Report'!$L$4="In State",28,41),"")</f>
      </c>
    </row>
    <row r="21" spans="1:19" ht="15" customHeight="1">
      <c r="A21" s="278">
        <f t="shared" si="5"/>
      </c>
      <c r="B21" s="264">
        <v>0</v>
      </c>
      <c r="C21" s="295">
        <f>IF(tripday=FALSE,0,MAX(IF('Page1 - Expense Report'!L$4="In State",0,0),(breakfast+lunch+dinner)*J21-IF(K21=FALSE,0,breakfast)-IF(L21=FALSE,0,lunch)-IF(M21=FALSE,0,dinner)))</f>
        <v>0</v>
      </c>
      <c r="D21" s="282">
        <f t="shared" si="0"/>
        <v>0</v>
      </c>
      <c r="E21" s="292"/>
      <c r="F21" s="292">
        <v>0</v>
      </c>
      <c r="G21" s="292">
        <v>0</v>
      </c>
      <c r="H21" s="250">
        <v>2</v>
      </c>
      <c r="I21" s="206" t="b">
        <f>+H21&lt;=I7</f>
        <v>0</v>
      </c>
      <c r="J21" s="247">
        <f>IF(H21=I7,0.75,1)</f>
        <v>1</v>
      </c>
      <c r="K21" s="248" t="b">
        <v>1</v>
      </c>
      <c r="L21" s="248" t="b">
        <v>0</v>
      </c>
      <c r="M21" s="248" t="b">
        <v>1</v>
      </c>
      <c r="N21" s="248">
        <f t="shared" si="1"/>
        <v>0</v>
      </c>
      <c r="O21" s="248">
        <f t="shared" si="2"/>
        <v>0</v>
      </c>
      <c r="P21" s="248">
        <f t="shared" si="3"/>
        <v>0</v>
      </c>
      <c r="Q21" s="248">
        <f t="shared" si="4"/>
        <v>0</v>
      </c>
      <c r="S21" s="206">
        <f>IF((F7+G7)-(F5+G5)&gt;=0.5,IF('Page1 - Expense Report'!$L$4="In State",36,46),"")</f>
      </c>
    </row>
    <row r="22" spans="1:19" ht="15" customHeight="1">
      <c r="A22" s="278">
        <f t="shared" si="5"/>
      </c>
      <c r="B22" s="264">
        <v>0</v>
      </c>
      <c r="C22" s="295">
        <f>IF(tripday=FALSE,0,MAX(IF('Page1 - Expense Report'!L$4="In State",0,0),(breakfast+lunch+dinner)*J22-IF(K22=FALSE,0,breakfast)-IF(L22=FALSE,0,lunch)-IF(M22=FALSE,0,dinner)))</f>
        <v>0</v>
      </c>
      <c r="D22" s="282">
        <f t="shared" si="0"/>
        <v>0</v>
      </c>
      <c r="E22" s="292"/>
      <c r="F22" s="292">
        <v>0</v>
      </c>
      <c r="G22" s="292">
        <v>0</v>
      </c>
      <c r="H22" s="250">
        <v>3</v>
      </c>
      <c r="I22" s="206" t="b">
        <f>+H22&lt;=I7</f>
        <v>0</v>
      </c>
      <c r="J22" s="247">
        <f>IF(H22=I7,0.75,1)</f>
        <v>1</v>
      </c>
      <c r="K22" s="248" t="b">
        <v>0</v>
      </c>
      <c r="L22" s="248" t="b">
        <v>0</v>
      </c>
      <c r="M22" s="248" t="b">
        <v>1</v>
      </c>
      <c r="N22" s="248">
        <f t="shared" si="1"/>
        <v>0</v>
      </c>
      <c r="O22" s="248">
        <f t="shared" si="2"/>
        <v>0</v>
      </c>
      <c r="P22" s="248">
        <f t="shared" si="3"/>
        <v>0</v>
      </c>
      <c r="Q22" s="248">
        <f t="shared" si="4"/>
        <v>0</v>
      </c>
      <c r="S22" s="206">
        <v>51</v>
      </c>
    </row>
    <row r="23" spans="1:19" ht="15" customHeight="1">
      <c r="A23" s="278">
        <f t="shared" si="5"/>
      </c>
      <c r="B23" s="264">
        <v>0</v>
      </c>
      <c r="C23" s="279">
        <f>IF(tripday=FALSE,0,MAX(IF('Page1 - Expense Report'!L$4="In State",0,0),(breakfast+lunch+dinner)*J23-IF(K23=FALSE,0,breakfast)-IF(L23=FALSE,0,lunch)-IF(M23=FALSE,0,dinner)))</f>
        <v>0</v>
      </c>
      <c r="D23" s="282">
        <f t="shared" si="0"/>
        <v>0</v>
      </c>
      <c r="E23" s="292"/>
      <c r="F23" s="292">
        <v>0</v>
      </c>
      <c r="G23" s="292">
        <v>0</v>
      </c>
      <c r="H23" s="250">
        <v>4</v>
      </c>
      <c r="I23" s="206" t="b">
        <f>+H23&lt;=I7</f>
        <v>0</v>
      </c>
      <c r="J23" s="247">
        <f>IF(H23=I7,0.75,1)</f>
        <v>1</v>
      </c>
      <c r="K23" s="248" t="b">
        <v>0</v>
      </c>
      <c r="L23" s="248" t="b">
        <v>0</v>
      </c>
      <c r="M23" s="248" t="b">
        <v>0</v>
      </c>
      <c r="N23" s="248">
        <f t="shared" si="1"/>
        <v>0</v>
      </c>
      <c r="O23" s="248">
        <f t="shared" si="2"/>
        <v>0</v>
      </c>
      <c r="P23" s="248">
        <f t="shared" si="3"/>
        <v>0</v>
      </c>
      <c r="Q23" s="248">
        <f t="shared" si="4"/>
        <v>0</v>
      </c>
      <c r="S23" s="206">
        <v>56</v>
      </c>
    </row>
    <row r="24" spans="1:19" ht="15" customHeight="1">
      <c r="A24" s="278">
        <f t="shared" si="5"/>
      </c>
      <c r="B24" s="264">
        <v>0</v>
      </c>
      <c r="C24" s="279">
        <f>IF(tripday=FALSE,0,MAX(IF('Page1 - Expense Report'!L$4="In State",0,0),(breakfast+lunch+dinner)*J24-IF(K24=FALSE,0,breakfast)-IF(L24=FALSE,0,lunch)-IF(M24=FALSE,0,dinner)))</f>
        <v>0</v>
      </c>
      <c r="D24" s="282">
        <f t="shared" si="0"/>
        <v>0</v>
      </c>
      <c r="E24" s="292"/>
      <c r="F24" s="292">
        <v>0</v>
      </c>
      <c r="G24" s="292">
        <v>0</v>
      </c>
      <c r="H24" s="250">
        <v>5</v>
      </c>
      <c r="I24" s="206" t="b">
        <f>+H24&lt;=I7</f>
        <v>0</v>
      </c>
      <c r="J24" s="247">
        <f>IF(H24=I7,0.75,1)</f>
        <v>1</v>
      </c>
      <c r="K24" s="248" t="b">
        <v>0</v>
      </c>
      <c r="L24" s="248" t="b">
        <v>0</v>
      </c>
      <c r="M24" s="248" t="b">
        <v>0</v>
      </c>
      <c r="N24" s="248">
        <f t="shared" si="1"/>
        <v>0</v>
      </c>
      <c r="O24" s="248">
        <f t="shared" si="2"/>
        <v>0</v>
      </c>
      <c r="P24" s="248">
        <f t="shared" si="3"/>
        <v>0</v>
      </c>
      <c r="Q24" s="248">
        <f t="shared" si="4"/>
        <v>0</v>
      </c>
      <c r="S24" s="206">
        <v>61</v>
      </c>
    </row>
    <row r="25" spans="1:19" ht="15" customHeight="1">
      <c r="A25" s="278">
        <f t="shared" si="5"/>
      </c>
      <c r="B25" s="264">
        <v>0</v>
      </c>
      <c r="C25" s="279">
        <f>IF(tripday=FALSE,0,MAX(IF('Page1 - Expense Report'!L$4="In State",0,0),(breakfast+lunch+dinner)*J25-IF(K25=FALSE,0,breakfast)-IF(L25=FALSE,0,lunch)-IF(M25=FALSE,0,dinner)))</f>
        <v>0</v>
      </c>
      <c r="D25" s="282">
        <f t="shared" si="0"/>
        <v>0</v>
      </c>
      <c r="E25" s="292"/>
      <c r="F25" s="292">
        <v>0</v>
      </c>
      <c r="G25" s="292">
        <v>0</v>
      </c>
      <c r="H25" s="250">
        <v>6</v>
      </c>
      <c r="I25" s="206" t="b">
        <f>+H25&lt;=I7</f>
        <v>0</v>
      </c>
      <c r="J25" s="247">
        <f>IF(H25=I7,0.75,1)</f>
        <v>1</v>
      </c>
      <c r="K25" s="248" t="b">
        <v>0</v>
      </c>
      <c r="L25" s="248" t="b">
        <v>0</v>
      </c>
      <c r="M25" s="248" t="b">
        <v>0</v>
      </c>
      <c r="N25" s="248">
        <f t="shared" si="1"/>
        <v>0</v>
      </c>
      <c r="O25" s="248">
        <f t="shared" si="2"/>
        <v>0</v>
      </c>
      <c r="P25" s="248">
        <f t="shared" si="3"/>
        <v>0</v>
      </c>
      <c r="Q25" s="248">
        <f t="shared" si="4"/>
        <v>0</v>
      </c>
      <c r="S25" s="206">
        <v>66</v>
      </c>
    </row>
    <row r="26" spans="1:17" ht="15" customHeight="1">
      <c r="A26" s="278">
        <f t="shared" si="5"/>
      </c>
      <c r="B26" s="264">
        <v>0</v>
      </c>
      <c r="C26" s="279">
        <f>IF(tripday=FALSE,0,MAX(IF('Page1 - Expense Report'!L$4="In State",0,0),(breakfast+lunch+dinner)*J26-IF(K26=FALSE,0,breakfast)-IF(L26=FALSE,0,lunch)-IF(M26=FALSE,0,dinner)))</f>
        <v>0</v>
      </c>
      <c r="D26" s="282">
        <f t="shared" si="0"/>
        <v>0</v>
      </c>
      <c r="E26" s="292"/>
      <c r="F26" s="292">
        <v>0</v>
      </c>
      <c r="G26" s="292">
        <v>0</v>
      </c>
      <c r="H26" s="250">
        <v>7</v>
      </c>
      <c r="I26" s="206" t="b">
        <f>+H26&lt;=I7</f>
        <v>0</v>
      </c>
      <c r="J26" s="247">
        <f>IF(H26=I7,0.75,1)</f>
        <v>1</v>
      </c>
      <c r="K26" s="248" t="b">
        <v>0</v>
      </c>
      <c r="L26" s="248" t="b">
        <v>0</v>
      </c>
      <c r="M26" s="248" t="b">
        <v>0</v>
      </c>
      <c r="N26" s="248">
        <f t="shared" si="1"/>
        <v>0</v>
      </c>
      <c r="O26" s="248">
        <f t="shared" si="2"/>
        <v>0</v>
      </c>
      <c r="P26" s="248">
        <f t="shared" si="3"/>
        <v>0</v>
      </c>
      <c r="Q26" s="248">
        <f t="shared" si="4"/>
        <v>0</v>
      </c>
    </row>
    <row r="27" spans="1:17" ht="15" customHeight="1">
      <c r="A27" s="278">
        <f t="shared" si="5"/>
      </c>
      <c r="B27" s="264">
        <v>0</v>
      </c>
      <c r="C27" s="295">
        <f>IF(tripday=FALSE,0,MAX(IF('Page1 - Expense Report'!L$4="In State",0,0),(breakfast+lunch+dinner)*J27-IF(K27=FALSE,0,breakfast)-IF(L27=FALSE,0,lunch)-IF(M27=FALSE,0,dinner)))</f>
        <v>0</v>
      </c>
      <c r="D27" s="282">
        <f t="shared" si="0"/>
        <v>0</v>
      </c>
      <c r="E27" s="292"/>
      <c r="F27" s="292">
        <v>0</v>
      </c>
      <c r="G27" s="292">
        <v>0</v>
      </c>
      <c r="H27" s="250">
        <v>8</v>
      </c>
      <c r="I27" s="206" t="b">
        <f>+H27&lt;=I7</f>
        <v>0</v>
      </c>
      <c r="J27" s="247">
        <f>IF(H27=I7,0.75,1)</f>
        <v>1</v>
      </c>
      <c r="K27" s="218" t="b">
        <v>0</v>
      </c>
      <c r="L27" s="218" t="b">
        <v>0</v>
      </c>
      <c r="M27" s="218" t="b">
        <v>1</v>
      </c>
      <c r="N27" s="248">
        <f t="shared" si="1"/>
        <v>0</v>
      </c>
      <c r="O27" s="248">
        <f t="shared" si="2"/>
        <v>0</v>
      </c>
      <c r="P27" s="248">
        <f t="shared" si="3"/>
        <v>0</v>
      </c>
      <c r="Q27" s="248">
        <f t="shared" si="4"/>
        <v>0</v>
      </c>
    </row>
    <row r="28" spans="2:17" ht="15" customHeight="1">
      <c r="B28" s="270"/>
      <c r="C28" s="284">
        <f>SUM(C19:C27)</f>
        <v>0</v>
      </c>
      <c r="D28" s="308">
        <f>SUM(D19:D27)</f>
        <v>0</v>
      </c>
      <c r="E28" s="284">
        <f>SUM(E19:E27)</f>
        <v>0</v>
      </c>
      <c r="F28" s="284">
        <f>SUM(F19:F27)</f>
        <v>0</v>
      </c>
      <c r="G28" s="318">
        <f>SUM(G19:G27)</f>
        <v>0</v>
      </c>
      <c r="H28" s="250">
        <v>9</v>
      </c>
      <c r="I28" s="206" t="b">
        <f>+H28&lt;=$I$7</f>
        <v>0</v>
      </c>
      <c r="J28" s="247">
        <f>IF(H28=$I$7,0.75,1)</f>
        <v>1</v>
      </c>
      <c r="K28" s="218" t="b">
        <v>0</v>
      </c>
      <c r="L28" s="218" t="b">
        <v>0</v>
      </c>
      <c r="M28" s="218" t="b">
        <v>0</v>
      </c>
      <c r="N28" s="248" t="e">
        <f>VLOOKUP(#REF!,Per_diem_table,2)</f>
        <v>#REF!</v>
      </c>
      <c r="O28" s="248" t="e">
        <f>VLOOKUP(#REF!,Per_diem_table,3)</f>
        <v>#REF!</v>
      </c>
      <c r="P28" s="248" t="e">
        <f>VLOOKUP(#REF!,Per_diem_table,4)</f>
        <v>#REF!</v>
      </c>
      <c r="Q28" s="248" t="e">
        <f>VLOOKUP(#REF!,Per_diem_table,5)</f>
        <v>#REF!</v>
      </c>
    </row>
    <row r="29" spans="3:17" ht="15" customHeight="1">
      <c r="C29" s="251"/>
      <c r="D29" s="251"/>
      <c r="E29" s="242"/>
      <c r="H29" s="250">
        <v>10</v>
      </c>
      <c r="I29" s="206" t="b">
        <f aca="true" t="shared" si="6" ref="I29:I60">+H29&lt;=$I$7</f>
        <v>0</v>
      </c>
      <c r="J29" s="247">
        <f aca="true" t="shared" si="7" ref="J29:J60">IF(H29=$I$7,0.75,1)</f>
        <v>1</v>
      </c>
      <c r="K29" s="218" t="b">
        <v>0</v>
      </c>
      <c r="L29" s="218" t="b">
        <v>1</v>
      </c>
      <c r="M29" s="218" t="b">
        <v>0</v>
      </c>
      <c r="N29" s="248" t="e">
        <f>VLOOKUP(#REF!,Per_diem_table,2)</f>
        <v>#REF!</v>
      </c>
      <c r="O29" s="248" t="e">
        <f>VLOOKUP(#REF!,Per_diem_table,3)</f>
        <v>#REF!</v>
      </c>
      <c r="P29" s="248" t="e">
        <f>VLOOKUP(#REF!,Per_diem_table,4)</f>
        <v>#REF!</v>
      </c>
      <c r="Q29" s="248" t="e">
        <f>VLOOKUP(#REF!,Per_diem_table,5)</f>
        <v>#REF!</v>
      </c>
    </row>
    <row r="30" spans="8:17" ht="15" customHeight="1">
      <c r="H30" s="252">
        <v>11</v>
      </c>
      <c r="I30" s="206" t="b">
        <f t="shared" si="6"/>
        <v>0</v>
      </c>
      <c r="J30" s="247">
        <f t="shared" si="7"/>
        <v>1</v>
      </c>
      <c r="K30" s="218" t="b">
        <v>0</v>
      </c>
      <c r="L30" s="218" t="b">
        <v>0</v>
      </c>
      <c r="M30" s="218" t="b">
        <v>0</v>
      </c>
      <c r="N30" s="248" t="e">
        <f>VLOOKUP(#REF!,Per_diem_table,2)</f>
        <v>#REF!</v>
      </c>
      <c r="O30" s="248" t="e">
        <f>VLOOKUP(#REF!,Per_diem_table,3)</f>
        <v>#REF!</v>
      </c>
      <c r="P30" s="248" t="e">
        <f>VLOOKUP(#REF!,Per_diem_table,4)</f>
        <v>#REF!</v>
      </c>
      <c r="Q30" s="248" t="e">
        <f>VLOOKUP(#REF!,Per_diem_table,5)</f>
        <v>#REF!</v>
      </c>
    </row>
    <row r="31" spans="8:17" ht="15" customHeight="1">
      <c r="H31" s="252">
        <v>12</v>
      </c>
      <c r="I31" s="206" t="b">
        <f t="shared" si="6"/>
        <v>0</v>
      </c>
      <c r="J31" s="247">
        <f t="shared" si="7"/>
        <v>1</v>
      </c>
      <c r="K31" s="218" t="b">
        <v>0</v>
      </c>
      <c r="L31" s="218" t="b">
        <v>0</v>
      </c>
      <c r="M31" s="218" t="b">
        <v>0</v>
      </c>
      <c r="N31" s="248" t="e">
        <f>VLOOKUP(#REF!,Per_diem_table,2)</f>
        <v>#REF!</v>
      </c>
      <c r="O31" s="248" t="e">
        <f>VLOOKUP(#REF!,Per_diem_table,3)</f>
        <v>#REF!</v>
      </c>
      <c r="P31" s="248" t="e">
        <f>VLOOKUP(#REF!,Per_diem_table,4)</f>
        <v>#REF!</v>
      </c>
      <c r="Q31" s="248" t="e">
        <f>VLOOKUP(#REF!,Per_diem_table,5)</f>
        <v>#REF!</v>
      </c>
    </row>
    <row r="32" spans="8:17" ht="15" customHeight="1">
      <c r="H32" s="252">
        <v>13</v>
      </c>
      <c r="I32" s="206" t="b">
        <f t="shared" si="6"/>
        <v>0</v>
      </c>
      <c r="J32" s="247">
        <f t="shared" si="7"/>
        <v>1</v>
      </c>
      <c r="K32" s="218" t="b">
        <v>0</v>
      </c>
      <c r="L32" s="218" t="b">
        <v>0</v>
      </c>
      <c r="M32" s="218" t="b">
        <v>0</v>
      </c>
      <c r="N32" s="248" t="e">
        <f>VLOOKUP(#REF!,Per_diem_table,2)</f>
        <v>#REF!</v>
      </c>
      <c r="O32" s="248" t="e">
        <f>VLOOKUP(#REF!,Per_diem_table,3)</f>
        <v>#REF!</v>
      </c>
      <c r="P32" s="248" t="e">
        <f>VLOOKUP(#REF!,Per_diem_table,4)</f>
        <v>#REF!</v>
      </c>
      <c r="Q32" s="248" t="e">
        <f>VLOOKUP(#REF!,Per_diem_table,5)</f>
        <v>#REF!</v>
      </c>
    </row>
    <row r="33" spans="8:17" ht="15" customHeight="1">
      <c r="H33" s="252">
        <v>14</v>
      </c>
      <c r="I33" s="206" t="b">
        <f t="shared" si="6"/>
        <v>0</v>
      </c>
      <c r="J33" s="247">
        <f t="shared" si="7"/>
        <v>1</v>
      </c>
      <c r="K33" s="218" t="b">
        <v>0</v>
      </c>
      <c r="L33" s="218" t="b">
        <v>0</v>
      </c>
      <c r="M33" s="218" t="b">
        <v>0</v>
      </c>
      <c r="N33" s="248" t="e">
        <f>VLOOKUP(#REF!,Per_diem_table,2)</f>
        <v>#REF!</v>
      </c>
      <c r="O33" s="248" t="e">
        <f>VLOOKUP(#REF!,Per_diem_table,3)</f>
        <v>#REF!</v>
      </c>
      <c r="P33" s="248" t="e">
        <f>VLOOKUP(#REF!,Per_diem_table,4)</f>
        <v>#REF!</v>
      </c>
      <c r="Q33" s="248" t="e">
        <f>VLOOKUP(#REF!,Per_diem_table,5)</f>
        <v>#REF!</v>
      </c>
    </row>
    <row r="34" spans="8:17" ht="15" customHeight="1">
      <c r="H34" s="252">
        <v>15</v>
      </c>
      <c r="I34" s="206" t="b">
        <f t="shared" si="6"/>
        <v>0</v>
      </c>
      <c r="J34" s="247">
        <f t="shared" si="7"/>
        <v>1</v>
      </c>
      <c r="K34" s="218" t="b">
        <v>0</v>
      </c>
      <c r="L34" s="218" t="b">
        <v>0</v>
      </c>
      <c r="M34" s="218" t="b">
        <v>0</v>
      </c>
      <c r="N34" s="248" t="e">
        <f>VLOOKUP(#REF!,Per_diem_table,2)</f>
        <v>#REF!</v>
      </c>
      <c r="O34" s="248" t="e">
        <f>VLOOKUP(#REF!,Per_diem_table,3)</f>
        <v>#REF!</v>
      </c>
      <c r="P34" s="248" t="e">
        <f>VLOOKUP(#REF!,Per_diem_table,4)</f>
        <v>#REF!</v>
      </c>
      <c r="Q34" s="248" t="e">
        <f>VLOOKUP(#REF!,Per_diem_table,5)</f>
        <v>#REF!</v>
      </c>
    </row>
    <row r="35" spans="8:17" ht="15" customHeight="1">
      <c r="H35" s="252">
        <v>16</v>
      </c>
      <c r="I35" s="206" t="b">
        <f t="shared" si="6"/>
        <v>0</v>
      </c>
      <c r="J35" s="247">
        <f t="shared" si="7"/>
        <v>1</v>
      </c>
      <c r="K35" s="218" t="b">
        <v>0</v>
      </c>
      <c r="L35" s="218" t="b">
        <v>0</v>
      </c>
      <c r="M35" s="218" t="b">
        <v>0</v>
      </c>
      <c r="N35" s="248" t="e">
        <f>VLOOKUP(#REF!,Per_diem_table,2)</f>
        <v>#REF!</v>
      </c>
      <c r="O35" s="248" t="e">
        <f>VLOOKUP(#REF!,Per_diem_table,3)</f>
        <v>#REF!</v>
      </c>
      <c r="P35" s="248" t="e">
        <f>VLOOKUP(#REF!,Per_diem_table,4)</f>
        <v>#REF!</v>
      </c>
      <c r="Q35" s="248" t="e">
        <f>VLOOKUP(#REF!,Per_diem_table,5)</f>
        <v>#REF!</v>
      </c>
    </row>
    <row r="36" spans="8:17" ht="15" customHeight="1">
      <c r="H36" s="252">
        <v>17</v>
      </c>
      <c r="I36" s="206" t="b">
        <f t="shared" si="6"/>
        <v>0</v>
      </c>
      <c r="J36" s="247">
        <f t="shared" si="7"/>
        <v>1</v>
      </c>
      <c r="K36" s="218" t="b">
        <v>0</v>
      </c>
      <c r="L36" s="218" t="b">
        <v>0</v>
      </c>
      <c r="M36" s="218" t="b">
        <v>0</v>
      </c>
      <c r="N36" s="248" t="e">
        <f>VLOOKUP(#REF!,Per_diem_table,2)</f>
        <v>#REF!</v>
      </c>
      <c r="O36" s="248" t="e">
        <f>VLOOKUP(#REF!,Per_diem_table,3)</f>
        <v>#REF!</v>
      </c>
      <c r="P36" s="248" t="e">
        <f>VLOOKUP(#REF!,Per_diem_table,4)</f>
        <v>#REF!</v>
      </c>
      <c r="Q36" s="248" t="e">
        <f>VLOOKUP(#REF!,Per_diem_table,5)</f>
        <v>#REF!</v>
      </c>
    </row>
    <row r="37" spans="8:17" ht="15" customHeight="1">
      <c r="H37" s="252">
        <v>18</v>
      </c>
      <c r="I37" s="206" t="b">
        <f t="shared" si="6"/>
        <v>0</v>
      </c>
      <c r="J37" s="247">
        <f t="shared" si="7"/>
        <v>1</v>
      </c>
      <c r="K37" s="218" t="b">
        <v>0</v>
      </c>
      <c r="L37" s="218" t="b">
        <v>0</v>
      </c>
      <c r="M37" s="218" t="b">
        <v>0</v>
      </c>
      <c r="N37" s="248" t="e">
        <f>VLOOKUP(#REF!,Per_diem_table,2)</f>
        <v>#REF!</v>
      </c>
      <c r="O37" s="248" t="e">
        <f>VLOOKUP(#REF!,Per_diem_table,3)</f>
        <v>#REF!</v>
      </c>
      <c r="P37" s="248" t="e">
        <f>VLOOKUP(#REF!,Per_diem_table,4)</f>
        <v>#REF!</v>
      </c>
      <c r="Q37" s="248" t="e">
        <f>VLOOKUP(#REF!,Per_diem_table,5)</f>
        <v>#REF!</v>
      </c>
    </row>
    <row r="38" spans="8:17" ht="15" customHeight="1">
      <c r="H38" s="252">
        <v>19</v>
      </c>
      <c r="I38" s="206" t="b">
        <f t="shared" si="6"/>
        <v>0</v>
      </c>
      <c r="J38" s="247">
        <f t="shared" si="7"/>
        <v>1</v>
      </c>
      <c r="K38" s="218" t="b">
        <v>0</v>
      </c>
      <c r="L38" s="218" t="b">
        <v>0</v>
      </c>
      <c r="M38" s="218" t="b">
        <v>0</v>
      </c>
      <c r="N38" s="248" t="e">
        <f>VLOOKUP(#REF!,Per_diem_table,2)</f>
        <v>#REF!</v>
      </c>
      <c r="O38" s="248" t="e">
        <f>VLOOKUP(#REF!,Per_diem_table,3)</f>
        <v>#REF!</v>
      </c>
      <c r="P38" s="248" t="e">
        <f>VLOOKUP(#REF!,Per_diem_table,4)</f>
        <v>#REF!</v>
      </c>
      <c r="Q38" s="248" t="e">
        <f>VLOOKUP(#REF!,Per_diem_table,5)</f>
        <v>#REF!</v>
      </c>
    </row>
    <row r="39" spans="8:17" ht="15" customHeight="1">
      <c r="H39" s="252">
        <v>20</v>
      </c>
      <c r="I39" s="206" t="b">
        <f t="shared" si="6"/>
        <v>0</v>
      </c>
      <c r="J39" s="247">
        <f t="shared" si="7"/>
        <v>1</v>
      </c>
      <c r="K39" s="218" t="b">
        <v>0</v>
      </c>
      <c r="L39" s="218" t="b">
        <v>0</v>
      </c>
      <c r="M39" s="218" t="b">
        <v>0</v>
      </c>
      <c r="N39" s="248" t="e">
        <f>VLOOKUP(#REF!,Per_diem_table,2)</f>
        <v>#REF!</v>
      </c>
      <c r="O39" s="248" t="e">
        <f>VLOOKUP(#REF!,Per_diem_table,3)</f>
        <v>#REF!</v>
      </c>
      <c r="P39" s="248" t="e">
        <f>VLOOKUP(#REF!,Per_diem_table,4)</f>
        <v>#REF!</v>
      </c>
      <c r="Q39" s="248" t="e">
        <f>VLOOKUP(#REF!,Per_diem_table,5)</f>
        <v>#REF!</v>
      </c>
    </row>
    <row r="40" spans="8:17" ht="15" customHeight="1">
      <c r="H40" s="252">
        <v>21</v>
      </c>
      <c r="I40" s="206" t="b">
        <f t="shared" si="6"/>
        <v>0</v>
      </c>
      <c r="J40" s="247">
        <f t="shared" si="7"/>
        <v>1</v>
      </c>
      <c r="K40" s="218" t="b">
        <v>0</v>
      </c>
      <c r="L40" s="218" t="b">
        <v>0</v>
      </c>
      <c r="M40" s="218" t="b">
        <v>0</v>
      </c>
      <c r="N40" s="248" t="e">
        <f>VLOOKUP(#REF!,Per_diem_table,2)</f>
        <v>#REF!</v>
      </c>
      <c r="O40" s="248" t="e">
        <f>VLOOKUP(#REF!,Per_diem_table,3)</f>
        <v>#REF!</v>
      </c>
      <c r="P40" s="248" t="e">
        <f>VLOOKUP(#REF!,Per_diem_table,4)</f>
        <v>#REF!</v>
      </c>
      <c r="Q40" s="248" t="e">
        <f>VLOOKUP(#REF!,Per_diem_table,5)</f>
        <v>#REF!</v>
      </c>
    </row>
    <row r="41" spans="8:17" ht="15" customHeight="1">
      <c r="H41" s="252">
        <v>22</v>
      </c>
      <c r="I41" s="206" t="b">
        <f t="shared" si="6"/>
        <v>0</v>
      </c>
      <c r="J41" s="247">
        <f t="shared" si="7"/>
        <v>1</v>
      </c>
      <c r="K41" s="218" t="b">
        <v>0</v>
      </c>
      <c r="L41" s="218" t="b">
        <v>0</v>
      </c>
      <c r="M41" s="218" t="b">
        <v>0</v>
      </c>
      <c r="N41" s="248" t="e">
        <f>VLOOKUP(#REF!,Per_diem_table,2)</f>
        <v>#REF!</v>
      </c>
      <c r="O41" s="248" t="e">
        <f>VLOOKUP(#REF!,Per_diem_table,3)</f>
        <v>#REF!</v>
      </c>
      <c r="P41" s="248" t="e">
        <f>VLOOKUP(#REF!,Per_diem_table,4)</f>
        <v>#REF!</v>
      </c>
      <c r="Q41" s="248" t="e">
        <f>VLOOKUP(#REF!,Per_diem_table,5)</f>
        <v>#REF!</v>
      </c>
    </row>
    <row r="42" spans="8:17" ht="15" customHeight="1">
      <c r="H42" s="252">
        <v>23</v>
      </c>
      <c r="I42" s="206" t="b">
        <f t="shared" si="6"/>
        <v>0</v>
      </c>
      <c r="J42" s="247">
        <f t="shared" si="7"/>
        <v>1</v>
      </c>
      <c r="K42" s="218" t="b">
        <v>0</v>
      </c>
      <c r="L42" s="218" t="b">
        <v>0</v>
      </c>
      <c r="M42" s="218" t="b">
        <v>0</v>
      </c>
      <c r="N42" s="248" t="e">
        <f>VLOOKUP(#REF!,Per_diem_table,2)</f>
        <v>#REF!</v>
      </c>
      <c r="O42" s="248" t="e">
        <f>VLOOKUP(#REF!,Per_diem_table,3)</f>
        <v>#REF!</v>
      </c>
      <c r="P42" s="248" t="e">
        <f>VLOOKUP(#REF!,Per_diem_table,4)</f>
        <v>#REF!</v>
      </c>
      <c r="Q42" s="248" t="e">
        <f>VLOOKUP(#REF!,Per_diem_table,5)</f>
        <v>#REF!</v>
      </c>
    </row>
    <row r="43" spans="8:17" ht="15" customHeight="1">
      <c r="H43" s="252">
        <v>24</v>
      </c>
      <c r="I43" s="206" t="b">
        <f t="shared" si="6"/>
        <v>0</v>
      </c>
      <c r="J43" s="247">
        <f t="shared" si="7"/>
        <v>1</v>
      </c>
      <c r="K43" s="218" t="b">
        <v>0</v>
      </c>
      <c r="L43" s="218" t="b">
        <v>0</v>
      </c>
      <c r="M43" s="218" t="b">
        <v>0</v>
      </c>
      <c r="N43" s="248" t="e">
        <f>VLOOKUP(#REF!,Per_diem_table,2)</f>
        <v>#REF!</v>
      </c>
      <c r="O43" s="248" t="e">
        <f>VLOOKUP(#REF!,Per_diem_table,3)</f>
        <v>#REF!</v>
      </c>
      <c r="P43" s="248" t="e">
        <f>VLOOKUP(#REF!,Per_diem_table,4)</f>
        <v>#REF!</v>
      </c>
      <c r="Q43" s="248" t="e">
        <f>VLOOKUP(#REF!,Per_diem_table,5)</f>
        <v>#REF!</v>
      </c>
    </row>
    <row r="44" spans="8:17" ht="15" customHeight="1">
      <c r="H44" s="252">
        <v>25</v>
      </c>
      <c r="I44" s="206" t="b">
        <f t="shared" si="6"/>
        <v>0</v>
      </c>
      <c r="J44" s="247">
        <f t="shared" si="7"/>
        <v>1</v>
      </c>
      <c r="K44" s="218" t="b">
        <v>0</v>
      </c>
      <c r="L44" s="218" t="b">
        <v>0</v>
      </c>
      <c r="M44" s="218" t="b">
        <v>0</v>
      </c>
      <c r="N44" s="248" t="e">
        <f>VLOOKUP(#REF!,Per_diem_table,2)</f>
        <v>#REF!</v>
      </c>
      <c r="O44" s="248" t="e">
        <f>VLOOKUP(#REF!,Per_diem_table,3)</f>
        <v>#REF!</v>
      </c>
      <c r="P44" s="248" t="e">
        <f>VLOOKUP(#REF!,Per_diem_table,4)</f>
        <v>#REF!</v>
      </c>
      <c r="Q44" s="248" t="e">
        <f>VLOOKUP(#REF!,Per_diem_table,5)</f>
        <v>#REF!</v>
      </c>
    </row>
    <row r="45" spans="8:17" ht="15" customHeight="1">
      <c r="H45" s="252">
        <v>26</v>
      </c>
      <c r="I45" s="206" t="b">
        <f t="shared" si="6"/>
        <v>0</v>
      </c>
      <c r="J45" s="247">
        <f t="shared" si="7"/>
        <v>1</v>
      </c>
      <c r="K45" s="218" t="b">
        <v>0</v>
      </c>
      <c r="L45" s="218" t="b">
        <v>0</v>
      </c>
      <c r="M45" s="218" t="b">
        <v>0</v>
      </c>
      <c r="N45" s="248" t="e">
        <f>VLOOKUP(#REF!,Per_diem_table,2)</f>
        <v>#REF!</v>
      </c>
      <c r="O45" s="248" t="e">
        <f>VLOOKUP(#REF!,Per_diem_table,3)</f>
        <v>#REF!</v>
      </c>
      <c r="P45" s="248" t="e">
        <f>VLOOKUP(#REF!,Per_diem_table,4)</f>
        <v>#REF!</v>
      </c>
      <c r="Q45" s="248" t="e">
        <f>VLOOKUP(#REF!,Per_diem_table,5)</f>
        <v>#REF!</v>
      </c>
    </row>
    <row r="46" spans="8:17" ht="15" customHeight="1">
      <c r="H46" s="252">
        <v>27</v>
      </c>
      <c r="I46" s="206" t="b">
        <f t="shared" si="6"/>
        <v>0</v>
      </c>
      <c r="J46" s="247">
        <f t="shared" si="7"/>
        <v>1</v>
      </c>
      <c r="K46" s="218" t="b">
        <v>0</v>
      </c>
      <c r="L46" s="218" t="b">
        <v>0</v>
      </c>
      <c r="M46" s="218" t="b">
        <v>0</v>
      </c>
      <c r="N46" s="248" t="e">
        <f>VLOOKUP(#REF!,Per_diem_table,2)</f>
        <v>#REF!</v>
      </c>
      <c r="O46" s="248" t="e">
        <f>VLOOKUP(#REF!,Per_diem_table,3)</f>
        <v>#REF!</v>
      </c>
      <c r="P46" s="248" t="e">
        <f>VLOOKUP(#REF!,Per_diem_table,4)</f>
        <v>#REF!</v>
      </c>
      <c r="Q46" s="248" t="e">
        <f>VLOOKUP(#REF!,Per_diem_table,5)</f>
        <v>#REF!</v>
      </c>
    </row>
    <row r="47" spans="8:17" ht="15" customHeight="1">
      <c r="H47" s="252">
        <v>28</v>
      </c>
      <c r="I47" s="206" t="b">
        <f t="shared" si="6"/>
        <v>0</v>
      </c>
      <c r="J47" s="247">
        <f t="shared" si="7"/>
        <v>1</v>
      </c>
      <c r="K47" s="218" t="b">
        <v>0</v>
      </c>
      <c r="L47" s="218" t="b">
        <v>0</v>
      </c>
      <c r="M47" s="218" t="b">
        <v>0</v>
      </c>
      <c r="N47" s="248" t="e">
        <f>VLOOKUP(#REF!,Per_diem_table,2)</f>
        <v>#REF!</v>
      </c>
      <c r="O47" s="248" t="e">
        <f>VLOOKUP(#REF!,Per_diem_table,3)</f>
        <v>#REF!</v>
      </c>
      <c r="P47" s="248" t="e">
        <f>VLOOKUP(#REF!,Per_diem_table,4)</f>
        <v>#REF!</v>
      </c>
      <c r="Q47" s="248" t="e">
        <f>VLOOKUP(#REF!,Per_diem_table,5)</f>
        <v>#REF!</v>
      </c>
    </row>
    <row r="48" spans="8:17" ht="15" customHeight="1">
      <c r="H48" s="252">
        <v>29</v>
      </c>
      <c r="I48" s="206" t="b">
        <f t="shared" si="6"/>
        <v>0</v>
      </c>
      <c r="J48" s="247">
        <f t="shared" si="7"/>
        <v>1</v>
      </c>
      <c r="K48" s="218" t="b">
        <v>0</v>
      </c>
      <c r="L48" s="218" t="b">
        <v>0</v>
      </c>
      <c r="M48" s="218" t="b">
        <v>0</v>
      </c>
      <c r="N48" s="248" t="e">
        <f>VLOOKUP(#REF!,Per_diem_table,2)</f>
        <v>#REF!</v>
      </c>
      <c r="O48" s="248" t="e">
        <f>VLOOKUP(#REF!,Per_diem_table,3)</f>
        <v>#REF!</v>
      </c>
      <c r="P48" s="248" t="e">
        <f>VLOOKUP(#REF!,Per_diem_table,4)</f>
        <v>#REF!</v>
      </c>
      <c r="Q48" s="248" t="e">
        <f>VLOOKUP(#REF!,Per_diem_table,5)</f>
        <v>#REF!</v>
      </c>
    </row>
    <row r="49" spans="8:17" ht="15" customHeight="1">
      <c r="H49" s="252">
        <v>30</v>
      </c>
      <c r="I49" s="206" t="b">
        <f t="shared" si="6"/>
        <v>0</v>
      </c>
      <c r="J49" s="247">
        <f t="shared" si="7"/>
        <v>1</v>
      </c>
      <c r="K49" s="218" t="b">
        <v>0</v>
      </c>
      <c r="L49" s="218" t="b">
        <v>0</v>
      </c>
      <c r="M49" s="218" t="b">
        <v>0</v>
      </c>
      <c r="N49" s="248" t="e">
        <f>VLOOKUP(#REF!,Per_diem_table,2)</f>
        <v>#REF!</v>
      </c>
      <c r="O49" s="248" t="e">
        <f>VLOOKUP(#REF!,Per_diem_table,3)</f>
        <v>#REF!</v>
      </c>
      <c r="P49" s="248" t="e">
        <f>VLOOKUP(#REF!,Per_diem_table,4)</f>
        <v>#REF!</v>
      </c>
      <c r="Q49" s="248" t="e">
        <f>VLOOKUP(#REF!,Per_diem_table,5)</f>
        <v>#REF!</v>
      </c>
    </row>
    <row r="50" spans="8:17" ht="15" customHeight="1">
      <c r="H50" s="252">
        <v>31</v>
      </c>
      <c r="I50" s="206" t="b">
        <f t="shared" si="6"/>
        <v>0</v>
      </c>
      <c r="J50" s="247">
        <f t="shared" si="7"/>
        <v>1</v>
      </c>
      <c r="K50" s="218" t="b">
        <v>0</v>
      </c>
      <c r="L50" s="218" t="b">
        <v>0</v>
      </c>
      <c r="M50" s="218" t="b">
        <v>0</v>
      </c>
      <c r="N50" s="248" t="e">
        <f>VLOOKUP(#REF!,Per_diem_table,2)</f>
        <v>#REF!</v>
      </c>
      <c r="O50" s="248" t="e">
        <f>VLOOKUP(#REF!,Per_diem_table,3)</f>
        <v>#REF!</v>
      </c>
      <c r="P50" s="248" t="e">
        <f>VLOOKUP(#REF!,Per_diem_table,4)</f>
        <v>#REF!</v>
      </c>
      <c r="Q50" s="248" t="e">
        <f>VLOOKUP(#REF!,Per_diem_table,5)</f>
        <v>#REF!</v>
      </c>
    </row>
    <row r="51" spans="8:17" ht="15" customHeight="1">
      <c r="H51" s="252">
        <v>41</v>
      </c>
      <c r="I51" s="206" t="b">
        <f t="shared" si="6"/>
        <v>0</v>
      </c>
      <c r="J51" s="247">
        <f t="shared" si="7"/>
        <v>1</v>
      </c>
      <c r="K51" s="218" t="b">
        <v>0</v>
      </c>
      <c r="L51" s="218" t="b">
        <v>0</v>
      </c>
      <c r="M51" s="218" t="b">
        <v>0</v>
      </c>
      <c r="N51" s="248" t="e">
        <f>VLOOKUP(#REF!,Per_diem_table,2)</f>
        <v>#REF!</v>
      </c>
      <c r="O51" s="248" t="e">
        <f>VLOOKUP(#REF!,Per_diem_table,3)</f>
        <v>#REF!</v>
      </c>
      <c r="P51" s="248" t="e">
        <f>VLOOKUP(#REF!,Per_diem_table,4)</f>
        <v>#REF!</v>
      </c>
      <c r="Q51" s="248" t="e">
        <f>VLOOKUP(#REF!,Per_diem_table,5)</f>
        <v>#REF!</v>
      </c>
    </row>
    <row r="52" spans="8:17" ht="15" customHeight="1">
      <c r="H52" s="252">
        <v>42</v>
      </c>
      <c r="I52" s="206" t="b">
        <f t="shared" si="6"/>
        <v>0</v>
      </c>
      <c r="J52" s="247">
        <f t="shared" si="7"/>
        <v>1</v>
      </c>
      <c r="K52" s="218" t="b">
        <v>0</v>
      </c>
      <c r="L52" s="218" t="b">
        <v>0</v>
      </c>
      <c r="M52" s="218" t="b">
        <v>0</v>
      </c>
      <c r="N52" s="248" t="e">
        <f>VLOOKUP(#REF!,Per_diem_table,2)</f>
        <v>#REF!</v>
      </c>
      <c r="O52" s="248" t="e">
        <f>VLOOKUP(#REF!,Per_diem_table,3)</f>
        <v>#REF!</v>
      </c>
      <c r="P52" s="248" t="e">
        <f>VLOOKUP(#REF!,Per_diem_table,4)</f>
        <v>#REF!</v>
      </c>
      <c r="Q52" s="248" t="e">
        <f>VLOOKUP(#REF!,Per_diem_table,5)</f>
        <v>#REF!</v>
      </c>
    </row>
    <row r="53" spans="8:17" ht="15" customHeight="1">
      <c r="H53" s="252">
        <v>113</v>
      </c>
      <c r="I53" s="206" t="b">
        <f t="shared" si="6"/>
        <v>0</v>
      </c>
      <c r="J53" s="247">
        <f t="shared" si="7"/>
        <v>1</v>
      </c>
      <c r="K53" s="218" t="b">
        <v>0</v>
      </c>
      <c r="L53" s="218" t="b">
        <v>0</v>
      </c>
      <c r="M53" s="218" t="b">
        <v>0</v>
      </c>
      <c r="N53" s="248" t="e">
        <f>VLOOKUP(#REF!,Per_diem_table,2)</f>
        <v>#REF!</v>
      </c>
      <c r="O53" s="248" t="e">
        <f>VLOOKUP(#REF!,Per_diem_table,3)</f>
        <v>#REF!</v>
      </c>
      <c r="P53" s="248" t="e">
        <f>VLOOKUP(#REF!,Per_diem_table,4)</f>
        <v>#REF!</v>
      </c>
      <c r="Q53" s="248" t="e">
        <f>VLOOKUP(#REF!,Per_diem_table,5)</f>
        <v>#REF!</v>
      </c>
    </row>
    <row r="54" spans="8:17" ht="15" customHeight="1">
      <c r="H54" s="252">
        <v>114</v>
      </c>
      <c r="I54" s="206" t="b">
        <f t="shared" si="6"/>
        <v>0</v>
      </c>
      <c r="J54" s="247">
        <f t="shared" si="7"/>
        <v>1</v>
      </c>
      <c r="K54" s="218" t="b">
        <v>0</v>
      </c>
      <c r="L54" s="218" t="b">
        <v>0</v>
      </c>
      <c r="M54" s="218" t="b">
        <v>0</v>
      </c>
      <c r="N54" s="248" t="e">
        <f>VLOOKUP(#REF!,Per_diem_table,2)</f>
        <v>#REF!</v>
      </c>
      <c r="O54" s="248" t="e">
        <f>VLOOKUP(#REF!,Per_diem_table,3)</f>
        <v>#REF!</v>
      </c>
      <c r="P54" s="248" t="e">
        <f>VLOOKUP(#REF!,Per_diem_table,4)</f>
        <v>#REF!</v>
      </c>
      <c r="Q54" s="248" t="e">
        <f>VLOOKUP(#REF!,Per_diem_table,5)</f>
        <v>#REF!</v>
      </c>
    </row>
    <row r="55" spans="8:17" ht="15" customHeight="1">
      <c r="H55" s="252">
        <v>115</v>
      </c>
      <c r="I55" s="206" t="b">
        <f t="shared" si="6"/>
        <v>0</v>
      </c>
      <c r="J55" s="247">
        <f t="shared" si="7"/>
        <v>1</v>
      </c>
      <c r="K55" s="218" t="b">
        <v>0</v>
      </c>
      <c r="L55" s="218" t="b">
        <v>0</v>
      </c>
      <c r="M55" s="218" t="b">
        <v>0</v>
      </c>
      <c r="N55" s="248" t="e">
        <f>VLOOKUP(#REF!,Per_diem_table,2)</f>
        <v>#REF!</v>
      </c>
      <c r="O55" s="248" t="e">
        <f>VLOOKUP(#REF!,Per_diem_table,3)</f>
        <v>#REF!</v>
      </c>
      <c r="P55" s="248" t="e">
        <f>VLOOKUP(#REF!,Per_diem_table,4)</f>
        <v>#REF!</v>
      </c>
      <c r="Q55" s="248" t="e">
        <f>VLOOKUP(#REF!,Per_diem_table,5)</f>
        <v>#REF!</v>
      </c>
    </row>
    <row r="56" spans="8:17" ht="15" customHeight="1">
      <c r="H56" s="252">
        <v>116</v>
      </c>
      <c r="I56" s="206" t="b">
        <f t="shared" si="6"/>
        <v>0</v>
      </c>
      <c r="J56" s="247">
        <f t="shared" si="7"/>
        <v>1</v>
      </c>
      <c r="K56" s="218" t="b">
        <v>0</v>
      </c>
      <c r="L56" s="218" t="b">
        <v>0</v>
      </c>
      <c r="M56" s="218" t="b">
        <v>0</v>
      </c>
      <c r="N56" s="248" t="e">
        <f>VLOOKUP(#REF!,Per_diem_table,2)</f>
        <v>#REF!</v>
      </c>
      <c r="O56" s="248" t="e">
        <f>VLOOKUP(#REF!,Per_diem_table,3)</f>
        <v>#REF!</v>
      </c>
      <c r="P56" s="248" t="e">
        <f>VLOOKUP(#REF!,Per_diem_table,4)</f>
        <v>#REF!</v>
      </c>
      <c r="Q56" s="248" t="e">
        <f>VLOOKUP(#REF!,Per_diem_table,5)</f>
        <v>#REF!</v>
      </c>
    </row>
    <row r="57" spans="8:17" ht="15" customHeight="1">
      <c r="H57" s="252">
        <v>117</v>
      </c>
      <c r="I57" s="206" t="b">
        <f t="shared" si="6"/>
        <v>0</v>
      </c>
      <c r="J57" s="247">
        <f t="shared" si="7"/>
        <v>1</v>
      </c>
      <c r="K57" s="218" t="b">
        <v>0</v>
      </c>
      <c r="L57" s="218" t="b">
        <v>0</v>
      </c>
      <c r="M57" s="218" t="b">
        <v>0</v>
      </c>
      <c r="N57" s="248" t="e">
        <f>VLOOKUP(#REF!,Per_diem_table,2)</f>
        <v>#REF!</v>
      </c>
      <c r="O57" s="248" t="e">
        <f>VLOOKUP(#REF!,Per_diem_table,3)</f>
        <v>#REF!</v>
      </c>
      <c r="P57" s="248" t="e">
        <f>VLOOKUP(#REF!,Per_diem_table,4)</f>
        <v>#REF!</v>
      </c>
      <c r="Q57" s="248" t="e">
        <f>VLOOKUP(#REF!,Per_diem_table,5)</f>
        <v>#REF!</v>
      </c>
    </row>
    <row r="58" spans="8:17" ht="15" customHeight="1">
      <c r="H58" s="252">
        <v>118</v>
      </c>
      <c r="I58" s="206" t="b">
        <f t="shared" si="6"/>
        <v>0</v>
      </c>
      <c r="J58" s="247">
        <f t="shared" si="7"/>
        <v>1</v>
      </c>
      <c r="K58" s="218" t="b">
        <v>0</v>
      </c>
      <c r="L58" s="218" t="b">
        <v>0</v>
      </c>
      <c r="M58" s="218" t="b">
        <v>0</v>
      </c>
      <c r="N58" s="248" t="e">
        <f>VLOOKUP(#REF!,Per_diem_table,2)</f>
        <v>#REF!</v>
      </c>
      <c r="O58" s="248" t="e">
        <f>VLOOKUP(#REF!,Per_diem_table,3)</f>
        <v>#REF!</v>
      </c>
      <c r="P58" s="248" t="e">
        <f>VLOOKUP(#REF!,Per_diem_table,4)</f>
        <v>#REF!</v>
      </c>
      <c r="Q58" s="248" t="e">
        <f>VLOOKUP(#REF!,Per_diem_table,5)</f>
        <v>#REF!</v>
      </c>
    </row>
    <row r="59" spans="8:17" ht="15" customHeight="1">
      <c r="H59" s="252">
        <v>119</v>
      </c>
      <c r="I59" s="206" t="b">
        <f t="shared" si="6"/>
        <v>0</v>
      </c>
      <c r="J59" s="247">
        <f t="shared" si="7"/>
        <v>1</v>
      </c>
      <c r="K59" s="218" t="b">
        <v>0</v>
      </c>
      <c r="L59" s="218" t="b">
        <v>0</v>
      </c>
      <c r="M59" s="218" t="b">
        <v>0</v>
      </c>
      <c r="N59" s="248" t="e">
        <f>VLOOKUP(#REF!,Per_diem_table,2)</f>
        <v>#REF!</v>
      </c>
      <c r="O59" s="248" t="e">
        <f>VLOOKUP(#REF!,Per_diem_table,3)</f>
        <v>#REF!</v>
      </c>
      <c r="P59" s="248" t="e">
        <f>VLOOKUP(#REF!,Per_diem_table,4)</f>
        <v>#REF!</v>
      </c>
      <c r="Q59" s="248" t="e">
        <f>VLOOKUP(#REF!,Per_diem_table,5)</f>
        <v>#REF!</v>
      </c>
    </row>
    <row r="60" spans="8:17" ht="15" customHeight="1">
      <c r="H60" s="252">
        <v>120</v>
      </c>
      <c r="I60" s="206" t="b">
        <f t="shared" si="6"/>
        <v>0</v>
      </c>
      <c r="J60" s="247">
        <f t="shared" si="7"/>
        <v>1</v>
      </c>
      <c r="K60" s="218" t="b">
        <v>0</v>
      </c>
      <c r="L60" s="218" t="b">
        <v>0</v>
      </c>
      <c r="M60" s="218" t="b">
        <v>0</v>
      </c>
      <c r="N60" s="248" t="e">
        <f>VLOOKUP(#REF!,Per_diem_table,2)</f>
        <v>#REF!</v>
      </c>
      <c r="O60" s="248" t="e">
        <f>VLOOKUP(#REF!,Per_diem_table,3)</f>
        <v>#REF!</v>
      </c>
      <c r="P60" s="248" t="e">
        <f>VLOOKUP(#REF!,Per_diem_table,4)</f>
        <v>#REF!</v>
      </c>
      <c r="Q60" s="248" t="e">
        <f>VLOOKUP(#REF!,Per_diem_table,5)</f>
        <v>#REF!</v>
      </c>
    </row>
    <row r="61" spans="8:9" ht="26.25" customHeight="1">
      <c r="H61" s="259"/>
      <c r="I61" s="259"/>
    </row>
    <row r="62" ht="12.75" customHeight="1"/>
    <row r="65" ht="12.75">
      <c r="K65" s="206">
        <v>4.5</v>
      </c>
    </row>
    <row r="66" ht="12.75">
      <c r="K66" s="206">
        <v>5.25</v>
      </c>
    </row>
    <row r="67" ht="12.75">
      <c r="K67" s="206">
        <v>11.25</v>
      </c>
    </row>
  </sheetData>
  <sheetProtection selectLockedCells="1"/>
  <mergeCells count="7">
    <mergeCell ref="B18:C18"/>
    <mergeCell ref="B12:E12"/>
    <mergeCell ref="B4:E4"/>
    <mergeCell ref="B5:E5"/>
    <mergeCell ref="B7:E7"/>
    <mergeCell ref="A11:E11"/>
    <mergeCell ref="A13:E13"/>
  </mergeCells>
  <conditionalFormatting sqref="B19:B27 B4 E19:G27">
    <cfRule type="cellIs" priority="4" dxfId="0" operator="equal" stopIfTrue="1">
      <formula>0</formula>
    </cfRule>
  </conditionalFormatting>
  <dataValidations count="1">
    <dataValidation type="list" allowBlank="1" showInputMessage="1" showErrorMessage="1" sqref="B19:B27 C9:D9">
      <formula1>$S$19:$S$25</formula1>
    </dataValidation>
  </dataValidations>
  <hyperlinks>
    <hyperlink ref="B12" r:id="rId1" display="http://www.gsa.gov/portal/category/21287"/>
  </hyperlinks>
  <printOptions horizontalCentered="1"/>
  <pageMargins left="1" right="0.75" top="0.75" bottom="0.75" header="0.25" footer="0.25"/>
  <pageSetup fitToHeight="3" horizontalDpi="600" verticalDpi="600" orientation="landscape" scale="65" r:id="rId2"/>
  <headerFooter alignWithMargins="0">
    <oddFooter>&amp;L&amp;8Per Diem Calculator Tool&amp;C&amp;P</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X62"/>
  <sheetViews>
    <sheetView showGridLines="0" workbookViewId="0" topLeftCell="A13">
      <selection activeCell="I28" sqref="I28"/>
    </sheetView>
  </sheetViews>
  <sheetFormatPr defaultColWidth="9.140625" defaultRowHeight="12.75"/>
  <cols>
    <col min="1" max="1" width="18.7109375" style="206" customWidth="1"/>
    <col min="2" max="2" width="10.00390625" style="206" bestFit="1" customWidth="1"/>
    <col min="3" max="3" width="4.7109375" style="206" customWidth="1"/>
    <col min="4" max="4" width="8.7109375" style="206" customWidth="1"/>
    <col min="5" max="5" width="4.7109375" style="206" customWidth="1"/>
    <col min="6" max="6" width="8.7109375" style="206" customWidth="1"/>
    <col min="7" max="7" width="4.7109375" style="206" customWidth="1"/>
    <col min="8" max="8" width="8.7109375" style="206" customWidth="1"/>
    <col min="9" max="9" width="17.8515625" style="206" customWidth="1"/>
    <col min="10" max="10" width="10.57421875" style="206" customWidth="1"/>
    <col min="11" max="12" width="9.140625" style="206" customWidth="1"/>
    <col min="13" max="13" width="11.7109375" style="206" customWidth="1"/>
    <col min="14" max="23" width="9.140625" style="206" customWidth="1"/>
    <col min="24" max="16384" width="9.140625" style="206" customWidth="1"/>
  </cols>
  <sheetData>
    <row r="1" spans="1:15" ht="26.25">
      <c r="A1" s="260" t="s">
        <v>241</v>
      </c>
      <c r="B1" s="255"/>
      <c r="C1" s="255"/>
      <c r="D1" s="255"/>
      <c r="E1" s="255"/>
      <c r="F1" s="255"/>
      <c r="G1" s="255"/>
      <c r="H1" s="255"/>
      <c r="I1" s="255"/>
      <c r="J1" s="204"/>
      <c r="K1" s="205"/>
      <c r="L1" s="205"/>
      <c r="M1" s="205"/>
      <c r="N1" s="205"/>
      <c r="O1" s="205"/>
    </row>
    <row r="2" spans="1:15" s="212" customFormat="1" ht="10.5" customHeight="1">
      <c r="A2" s="207"/>
      <c r="B2" s="208"/>
      <c r="C2" s="208"/>
      <c r="D2" s="208"/>
      <c r="E2" s="208"/>
      <c r="F2" s="208"/>
      <c r="G2" s="208"/>
      <c r="H2" s="209"/>
      <c r="I2" s="210"/>
      <c r="J2" s="208"/>
      <c r="K2" s="211"/>
      <c r="L2" s="211"/>
      <c r="M2" s="211"/>
      <c r="N2" s="211"/>
      <c r="O2" s="211"/>
    </row>
    <row r="3" spans="1:15" s="212" customFormat="1" ht="10.5" customHeight="1">
      <c r="A3" s="213"/>
      <c r="B3" s="214"/>
      <c r="C3" s="214"/>
      <c r="D3" s="214"/>
      <c r="E3" s="214"/>
      <c r="F3" s="214"/>
      <c r="G3" s="214"/>
      <c r="H3" s="215"/>
      <c r="I3" s="216"/>
      <c r="J3" s="214"/>
      <c r="K3" s="211"/>
      <c r="L3" s="211"/>
      <c r="M3" s="211"/>
      <c r="N3" s="211"/>
      <c r="O3" s="211"/>
    </row>
    <row r="4" spans="1:15" ht="12.75">
      <c r="A4" s="217" t="s">
        <v>27</v>
      </c>
      <c r="B4" s="287">
        <f>'Page1 - Expense Report'!D5</f>
        <v>0</v>
      </c>
      <c r="C4" s="258"/>
      <c r="D4" s="258"/>
      <c r="E4" s="258"/>
      <c r="F4" s="258"/>
      <c r="G4" s="258"/>
      <c r="H4" s="218"/>
      <c r="K4" s="219"/>
      <c r="L4" s="219"/>
      <c r="M4" s="219"/>
      <c r="N4" s="219"/>
      <c r="O4" s="219"/>
    </row>
    <row r="5" spans="1:24" ht="19.5" customHeight="1">
      <c r="A5" s="220" t="s">
        <v>25</v>
      </c>
      <c r="B5" s="254"/>
      <c r="C5" s="254"/>
      <c r="D5" s="254"/>
      <c r="E5" s="254"/>
      <c r="F5" s="254"/>
      <c r="G5" s="254"/>
      <c r="H5" s="220" t="s">
        <v>1</v>
      </c>
      <c r="I5" s="6">
        <v>41487</v>
      </c>
      <c r="J5" s="202">
        <v>0.25</v>
      </c>
      <c r="K5" s="219"/>
      <c r="L5" s="219"/>
      <c r="M5" s="219"/>
      <c r="N5" s="219"/>
      <c r="O5" s="219"/>
      <c r="X5" s="289" t="s">
        <v>255</v>
      </c>
    </row>
    <row r="6" spans="1:15" ht="12.75">
      <c r="A6" s="205"/>
      <c r="B6" s="205"/>
      <c r="C6" s="205"/>
      <c r="D6" s="205"/>
      <c r="E6" s="205"/>
      <c r="F6" s="205"/>
      <c r="G6" s="205"/>
      <c r="H6" s="205"/>
      <c r="I6" s="253" t="s">
        <v>0</v>
      </c>
      <c r="J6" s="253" t="s">
        <v>2</v>
      </c>
      <c r="K6" s="219"/>
      <c r="L6" s="219"/>
      <c r="M6" s="219"/>
      <c r="N6" s="219"/>
      <c r="O6" s="219"/>
    </row>
    <row r="7" spans="1:15" ht="20.25" customHeight="1">
      <c r="A7" s="220" t="s">
        <v>3</v>
      </c>
      <c r="B7" s="257"/>
      <c r="C7" s="257"/>
      <c r="D7" s="257"/>
      <c r="E7" s="257"/>
      <c r="F7" s="257"/>
      <c r="G7" s="222"/>
      <c r="H7" s="220" t="s">
        <v>4</v>
      </c>
      <c r="I7" s="6">
        <v>41491</v>
      </c>
      <c r="J7" s="177">
        <v>0.9166666666666666</v>
      </c>
      <c r="K7" s="219"/>
      <c r="L7" s="219"/>
      <c r="M7" s="223">
        <f>+I7-I5</f>
        <v>4</v>
      </c>
      <c r="N7" s="219" t="s">
        <v>14</v>
      </c>
      <c r="O7" s="219"/>
    </row>
    <row r="8" spans="1:15" ht="12.75">
      <c r="A8" s="205"/>
      <c r="B8" s="205"/>
      <c r="C8" s="205"/>
      <c r="D8" s="205"/>
      <c r="E8" s="205"/>
      <c r="F8" s="205"/>
      <c r="G8" s="205"/>
      <c r="H8" s="224"/>
      <c r="I8" s="221" t="s">
        <v>0</v>
      </c>
      <c r="J8" s="221" t="s">
        <v>2</v>
      </c>
      <c r="K8" s="219"/>
      <c r="L8" s="219"/>
      <c r="M8" s="219"/>
      <c r="N8" s="219"/>
      <c r="O8" s="219"/>
    </row>
    <row r="9" spans="1:15" ht="12.75">
      <c r="A9" s="225"/>
      <c r="B9" s="222"/>
      <c r="C9" s="222"/>
      <c r="D9" s="222"/>
      <c r="E9" s="222"/>
      <c r="F9" s="222"/>
      <c r="G9" s="222"/>
      <c r="H9" s="226"/>
      <c r="I9" s="203"/>
      <c r="J9" s="261"/>
      <c r="K9" s="219"/>
      <c r="L9" s="219"/>
      <c r="N9" s="228"/>
      <c r="O9" s="219"/>
    </row>
    <row r="10" spans="1:15" ht="9.75" customHeight="1">
      <c r="A10" s="229"/>
      <c r="B10" s="230"/>
      <c r="C10" s="230"/>
      <c r="D10" s="230"/>
      <c r="E10" s="230"/>
      <c r="F10" s="230"/>
      <c r="G10" s="230"/>
      <c r="H10" s="231"/>
      <c r="I10" s="205"/>
      <c r="J10" s="227"/>
      <c r="K10" s="219"/>
      <c r="L10" s="219"/>
      <c r="N10" s="228"/>
      <c r="O10" s="219"/>
    </row>
    <row r="11" spans="1:15" s="201" customFormat="1" ht="62.25" customHeight="1">
      <c r="A11" s="473" t="s">
        <v>267</v>
      </c>
      <c r="B11" s="473"/>
      <c r="C11" s="473"/>
      <c r="D11" s="473"/>
      <c r="E11" s="473"/>
      <c r="F11" s="473"/>
      <c r="G11" s="473"/>
      <c r="H11" s="473"/>
      <c r="I11" s="473"/>
      <c r="J11" s="473"/>
      <c r="K11" s="219"/>
      <c r="L11" s="219"/>
      <c r="N11" s="228"/>
      <c r="O11" s="219"/>
    </row>
    <row r="12" spans="1:11" s="201" customFormat="1" ht="12.75">
      <c r="A12" s="477" t="s">
        <v>198</v>
      </c>
      <c r="B12" s="477"/>
      <c r="C12" s="477"/>
      <c r="D12" s="477"/>
      <c r="E12" s="477"/>
      <c r="F12" s="477"/>
      <c r="G12" s="477"/>
      <c r="H12" s="477"/>
      <c r="I12" s="477"/>
      <c r="J12" s="477"/>
      <c r="K12" s="232"/>
    </row>
    <row r="13" spans="1:15" s="201" customFormat="1" ht="105.75" customHeight="1">
      <c r="A13" s="473" t="s">
        <v>268</v>
      </c>
      <c r="B13" s="473"/>
      <c r="C13" s="473"/>
      <c r="D13" s="473"/>
      <c r="E13" s="473"/>
      <c r="F13" s="473"/>
      <c r="G13" s="473"/>
      <c r="H13" s="473"/>
      <c r="I13" s="473"/>
      <c r="J13" s="473"/>
      <c r="K13" s="219"/>
      <c r="L13" s="219"/>
      <c r="M13" s="219"/>
      <c r="N13" s="219"/>
      <c r="O13" s="219"/>
    </row>
    <row r="14" spans="1:10" ht="13.5" customHeight="1">
      <c r="A14" s="233" t="s">
        <v>10</v>
      </c>
      <c r="D14" s="234"/>
      <c r="E14" s="234"/>
      <c r="F14" s="234"/>
      <c r="G14" s="234"/>
      <c r="H14" s="234"/>
      <c r="I14" s="234"/>
      <c r="J14" s="235"/>
    </row>
    <row r="15" spans="1:10" ht="13.5" customHeight="1">
      <c r="A15" s="236">
        <f>+I61</f>
        <v>162</v>
      </c>
      <c r="D15" s="256"/>
      <c r="E15" s="256"/>
      <c r="F15" s="256"/>
      <c r="G15" s="256"/>
      <c r="H15" s="256"/>
      <c r="I15" s="256"/>
      <c r="J15" s="256"/>
    </row>
    <row r="16" spans="1:15" ht="13.5" customHeight="1">
      <c r="A16" s="237"/>
      <c r="B16" s="234"/>
      <c r="C16" s="234"/>
      <c r="D16" s="234"/>
      <c r="E16" s="234"/>
      <c r="F16" s="234"/>
      <c r="G16" s="262"/>
      <c r="H16" s="262"/>
      <c r="I16" s="234"/>
      <c r="J16" s="234"/>
      <c r="K16" s="234"/>
      <c r="L16" s="234"/>
      <c r="M16" s="234"/>
      <c r="N16" s="235"/>
      <c r="O16" s="235"/>
    </row>
    <row r="17" spans="1:14" s="241" customFormat="1" ht="15.75" thickBot="1">
      <c r="A17" s="274" t="s">
        <v>269</v>
      </c>
      <c r="B17" s="262"/>
      <c r="C17" s="262"/>
      <c r="D17" s="262"/>
      <c r="E17" s="262"/>
      <c r="F17" s="262"/>
      <c r="G17" s="262"/>
      <c r="H17" s="262"/>
      <c r="I17" s="238"/>
      <c r="J17" s="238"/>
      <c r="K17" s="239"/>
      <c r="L17" s="240" t="s">
        <v>18</v>
      </c>
      <c r="M17" s="240" t="s">
        <v>18</v>
      </c>
      <c r="N17" s="240" t="s">
        <v>18</v>
      </c>
    </row>
    <row r="18" spans="1:21" ht="38.25">
      <c r="A18" s="275" t="s">
        <v>0</v>
      </c>
      <c r="B18" s="276" t="s">
        <v>244</v>
      </c>
      <c r="C18" s="481" t="s">
        <v>9</v>
      </c>
      <c r="D18" s="482"/>
      <c r="E18" s="481" t="s">
        <v>5</v>
      </c>
      <c r="F18" s="482"/>
      <c r="G18" s="481" t="s">
        <v>6</v>
      </c>
      <c r="H18" s="482"/>
      <c r="I18" s="277" t="s">
        <v>10</v>
      </c>
      <c r="J18" s="242"/>
      <c r="K18" s="242"/>
      <c r="L18" s="243" t="s">
        <v>12</v>
      </c>
      <c r="M18" s="244" t="s">
        <v>13</v>
      </c>
      <c r="N18" s="244" t="s">
        <v>15</v>
      </c>
      <c r="O18" s="286" t="s">
        <v>17</v>
      </c>
      <c r="P18" s="245" t="s">
        <v>5</v>
      </c>
      <c r="Q18" s="245" t="s">
        <v>16</v>
      </c>
      <c r="R18" s="245" t="s">
        <v>17</v>
      </c>
      <c r="S18" s="245" t="s">
        <v>5</v>
      </c>
      <c r="T18" s="245" t="s">
        <v>6</v>
      </c>
      <c r="U18" s="245" t="s">
        <v>11</v>
      </c>
    </row>
    <row r="19" spans="1:23" ht="15" customHeight="1">
      <c r="A19" s="278">
        <f>I5</f>
        <v>41487</v>
      </c>
      <c r="B19" s="264">
        <v>36</v>
      </c>
      <c r="C19" s="268"/>
      <c r="D19" s="266"/>
      <c r="E19" s="281"/>
      <c r="F19" s="267"/>
      <c r="G19" s="284"/>
      <c r="H19" s="267"/>
      <c r="I19" s="279">
        <f>IF(tripday=FALSE,0,MAX(IF('Page1 - Expense Report'!L$4="In State",0,0),(breakfast+lunch+dinner)*N19-IF(O19=FALSE,0,breakfast)-IF(P19=FALSE,0,lunch)-IF(Q19=FALSE,0,dinner)))</f>
        <v>27</v>
      </c>
      <c r="J19" s="243"/>
      <c r="K19" s="243"/>
      <c r="L19" s="246">
        <v>0</v>
      </c>
      <c r="M19" s="206" t="b">
        <v>1</v>
      </c>
      <c r="N19" s="247">
        <v>0.75</v>
      </c>
      <c r="O19" s="248" t="b">
        <v>0</v>
      </c>
      <c r="P19" s="248" t="b">
        <v>0</v>
      </c>
      <c r="Q19" s="248" t="b">
        <v>0</v>
      </c>
      <c r="R19" s="248">
        <f>VLOOKUP($B19,Per_diem_table,2)</f>
        <v>7</v>
      </c>
      <c r="S19" s="248">
        <f aca="true" t="shared" si="0" ref="S19:S50">VLOOKUP($B19,Per_diem_table,3)</f>
        <v>9</v>
      </c>
      <c r="T19" s="248">
        <f aca="true" t="shared" si="1" ref="T19:T50">VLOOKUP($B19,Per_diem_table,4)</f>
        <v>20</v>
      </c>
      <c r="U19" s="248">
        <f aca="true" t="shared" si="2" ref="U19:U50">VLOOKUP($B19,Per_diem_table,5)</f>
        <v>0</v>
      </c>
      <c r="W19" s="249">
        <v>0</v>
      </c>
    </row>
    <row r="20" spans="1:23" ht="15" customHeight="1">
      <c r="A20" s="278">
        <f aca="true" t="shared" si="3" ref="A20:A50">IF(M20=TRUE,A19+1,"")</f>
        <v>41488</v>
      </c>
      <c r="B20" s="264">
        <v>36</v>
      </c>
      <c r="C20" s="269"/>
      <c r="D20" s="267"/>
      <c r="E20" s="282"/>
      <c r="F20" s="267"/>
      <c r="G20" s="284"/>
      <c r="H20" s="267"/>
      <c r="I20" s="279">
        <f>IF(tripday=FALSE,0,MAX(IF('Page1 - Expense Report'!L$4="In State",0,0),(breakfast+lunch+dinner)*N20-IF(O20=FALSE,0,breakfast)-IF(P20=FALSE,0,lunch)-IF(Q20=FALSE,0,dinner)))</f>
        <v>36</v>
      </c>
      <c r="J20" s="242"/>
      <c r="K20" s="242"/>
      <c r="L20" s="250">
        <v>1</v>
      </c>
      <c r="M20" s="206" t="b">
        <f>+L20&lt;=M7</f>
        <v>1</v>
      </c>
      <c r="N20" s="247">
        <f>IF(L20=M7,0.75,1)</f>
        <v>1</v>
      </c>
      <c r="O20" s="248" t="b">
        <v>0</v>
      </c>
      <c r="P20" s="248" t="b">
        <v>0</v>
      </c>
      <c r="Q20" s="248" t="b">
        <v>0</v>
      </c>
      <c r="R20" s="248">
        <f>VLOOKUP($B20,Per_diem_table,2)</f>
        <v>7</v>
      </c>
      <c r="S20" s="248">
        <f t="shared" si="0"/>
        <v>9</v>
      </c>
      <c r="T20" s="248">
        <f t="shared" si="1"/>
        <v>20</v>
      </c>
      <c r="U20" s="248">
        <f t="shared" si="2"/>
        <v>0</v>
      </c>
      <c r="W20" s="206">
        <f>IF((I7+J7)-(I5+J5)&gt;=0.5,IF('Page1 - Expense Report'!$L$4="In State",28,46),"")</f>
        <v>46</v>
      </c>
    </row>
    <row r="21" spans="1:23" ht="15" customHeight="1">
      <c r="A21" s="278">
        <f t="shared" si="3"/>
        <v>41489</v>
      </c>
      <c r="B21" s="264">
        <v>36</v>
      </c>
      <c r="C21" s="269"/>
      <c r="D21" s="267"/>
      <c r="E21" s="282"/>
      <c r="F21" s="267"/>
      <c r="G21" s="284"/>
      <c r="H21" s="267"/>
      <c r="I21" s="279">
        <f>IF(tripday=FALSE,0,MAX(IF('Page1 - Expense Report'!L$4="In State",0,0),(breakfast+lunch+dinner)*N21-IF(O21=FALSE,0,breakfast)-IF(P21=FALSE,0,lunch)-IF(Q21=FALSE,0,dinner)))</f>
        <v>36</v>
      </c>
      <c r="J21" s="242"/>
      <c r="K21" s="242"/>
      <c r="L21" s="250">
        <v>2</v>
      </c>
      <c r="M21" s="206" t="b">
        <f>+L21&lt;=M7</f>
        <v>1</v>
      </c>
      <c r="N21" s="247">
        <f>IF(L21=M7,0.75,1)</f>
        <v>1</v>
      </c>
      <c r="O21" s="248" t="b">
        <v>0</v>
      </c>
      <c r="P21" s="248" t="b">
        <v>0</v>
      </c>
      <c r="Q21" s="248" t="b">
        <v>0</v>
      </c>
      <c r="R21" s="248">
        <f aca="true" t="shared" si="4" ref="R21:R50">VLOOKUP($B21,Per_diem_table,2)</f>
        <v>7</v>
      </c>
      <c r="S21" s="248">
        <f t="shared" si="0"/>
        <v>9</v>
      </c>
      <c r="T21" s="248">
        <f t="shared" si="1"/>
        <v>20</v>
      </c>
      <c r="U21" s="248">
        <f t="shared" si="2"/>
        <v>0</v>
      </c>
      <c r="W21" s="206">
        <f>IF((I7+J7)-(I5+J5)&gt;=0.5,IF('Page1 - Expense Report'!$L$4="In State",36,51),"")</f>
        <v>51</v>
      </c>
    </row>
    <row r="22" spans="1:23" ht="15" customHeight="1">
      <c r="A22" s="278">
        <f t="shared" si="3"/>
        <v>41490</v>
      </c>
      <c r="B22" s="264">
        <v>36</v>
      </c>
      <c r="C22" s="269"/>
      <c r="D22" s="267"/>
      <c r="E22" s="282"/>
      <c r="F22" s="267"/>
      <c r="G22" s="284"/>
      <c r="H22" s="267"/>
      <c r="I22" s="279">
        <f>IF(tripday=FALSE,0,MAX(IF('Page1 - Expense Report'!L$4="In State",0,0),(breakfast+lunch+dinner)*N22-IF(O22=FALSE,0,breakfast)-IF(P22=FALSE,0,lunch)-IF(Q22=FALSE,0,dinner)))</f>
        <v>36</v>
      </c>
      <c r="J22" s="242"/>
      <c r="K22" s="242"/>
      <c r="L22" s="250">
        <v>3</v>
      </c>
      <c r="M22" s="206" t="b">
        <f>+L22&lt;=M7</f>
        <v>1</v>
      </c>
      <c r="N22" s="247">
        <f>IF(L22=M7,0.75,1)</f>
        <v>1</v>
      </c>
      <c r="O22" s="248" t="b">
        <v>0</v>
      </c>
      <c r="P22" s="248" t="b">
        <v>0</v>
      </c>
      <c r="Q22" s="248" t="b">
        <v>0</v>
      </c>
      <c r="R22" s="248">
        <f t="shared" si="4"/>
        <v>7</v>
      </c>
      <c r="S22" s="248">
        <f t="shared" si="0"/>
        <v>9</v>
      </c>
      <c r="T22" s="248">
        <f t="shared" si="1"/>
        <v>20</v>
      </c>
      <c r="U22" s="248">
        <f t="shared" si="2"/>
        <v>0</v>
      </c>
      <c r="W22" s="206">
        <f>IF((I7+J7)-(I5+J5)&gt;=0.5,IF('Page1 - Expense Report'!$L$4="In State","",56),"")</f>
        <v>56</v>
      </c>
    </row>
    <row r="23" spans="1:23" ht="15" customHeight="1">
      <c r="A23" s="278">
        <f t="shared" si="3"/>
        <v>41491</v>
      </c>
      <c r="B23" s="264">
        <v>36</v>
      </c>
      <c r="C23" s="269"/>
      <c r="D23" s="267"/>
      <c r="E23" s="282"/>
      <c r="F23" s="267"/>
      <c r="G23" s="284"/>
      <c r="H23" s="267"/>
      <c r="I23" s="279">
        <f>IF(tripday=FALSE,0,MAX(IF('Page1 - Expense Report'!L$4="In State",0,0),(breakfast+lunch+dinner)*N23-IF(O23=FALSE,0,breakfast)-IF(P23=FALSE,0,lunch)-IF(Q23=FALSE,0,dinner)))</f>
        <v>27</v>
      </c>
      <c r="J23" s="242"/>
      <c r="K23" s="242"/>
      <c r="L23" s="250">
        <v>4</v>
      </c>
      <c r="M23" s="206" t="b">
        <f>+L23&lt;=M7</f>
        <v>1</v>
      </c>
      <c r="N23" s="247">
        <f>IF(L23=M7,0.75,1)</f>
        <v>0.75</v>
      </c>
      <c r="O23" s="248" t="b">
        <v>0</v>
      </c>
      <c r="P23" s="248" t="b">
        <v>0</v>
      </c>
      <c r="Q23" s="248" t="b">
        <v>0</v>
      </c>
      <c r="R23" s="248">
        <f t="shared" si="4"/>
        <v>7</v>
      </c>
      <c r="S23" s="248">
        <f t="shared" si="0"/>
        <v>9</v>
      </c>
      <c r="T23" s="248">
        <f t="shared" si="1"/>
        <v>20</v>
      </c>
      <c r="U23" s="248">
        <f t="shared" si="2"/>
        <v>0</v>
      </c>
      <c r="W23" s="206">
        <f>IF((I7+J7)-(I5+J5)&gt;=0.5,IF('Page1 - Expense Report'!$L$4="In State","",61),"")</f>
        <v>61</v>
      </c>
    </row>
    <row r="24" spans="1:23" ht="15" customHeight="1">
      <c r="A24" s="278">
        <f t="shared" si="3"/>
      </c>
      <c r="B24" s="264">
        <v>0</v>
      </c>
      <c r="C24" s="269"/>
      <c r="D24" s="267"/>
      <c r="E24" s="282"/>
      <c r="F24" s="267"/>
      <c r="G24" s="284"/>
      <c r="H24" s="267"/>
      <c r="I24" s="279">
        <f>IF(tripday=FALSE,0,MAX(IF('Page1 - Expense Report'!L$4="In State",0,0),(breakfast+lunch+dinner)*N24-IF(O24=FALSE,0,breakfast)-IF(P24=FALSE,0,lunch)-IF(Q24=FALSE,0,dinner)))</f>
        <v>0</v>
      </c>
      <c r="J24" s="242"/>
      <c r="K24" s="242"/>
      <c r="L24" s="250">
        <v>5</v>
      </c>
      <c r="M24" s="206" t="b">
        <f>+L24&lt;=M7</f>
        <v>0</v>
      </c>
      <c r="N24" s="247">
        <f>IF(L24=M7,0.75,1)</f>
        <v>1</v>
      </c>
      <c r="O24" s="248" t="b">
        <v>0</v>
      </c>
      <c r="P24" s="248" t="b">
        <v>0</v>
      </c>
      <c r="Q24" s="248" t="b">
        <v>0</v>
      </c>
      <c r="R24" s="248">
        <f t="shared" si="4"/>
        <v>0</v>
      </c>
      <c r="S24" s="248">
        <f t="shared" si="0"/>
        <v>0</v>
      </c>
      <c r="T24" s="248">
        <f t="shared" si="1"/>
        <v>0</v>
      </c>
      <c r="U24" s="248">
        <f t="shared" si="2"/>
        <v>0</v>
      </c>
      <c r="W24" s="206">
        <f>IF((I7+J7)-(I5+J5)&gt;=0.5,IF('Page1 - Expense Report'!$L$4="In State","",66),"")</f>
        <v>66</v>
      </c>
    </row>
    <row r="25" spans="1:23" ht="15" customHeight="1">
      <c r="A25" s="278">
        <f t="shared" si="3"/>
      </c>
      <c r="B25" s="264"/>
      <c r="C25" s="269"/>
      <c r="D25" s="267"/>
      <c r="E25" s="282"/>
      <c r="F25" s="267"/>
      <c r="G25" s="284"/>
      <c r="H25" s="267"/>
      <c r="I25" s="279">
        <f>IF(tripday=FALSE,0,MAX(IF('Page1 - Expense Report'!L$4="In State",0,0),(breakfast+lunch+dinner)*N25-IF(O25=FALSE,0,breakfast)-IF(P25=FALSE,0,lunch)-IF(Q25=FALSE,0,dinner)))</f>
        <v>0</v>
      </c>
      <c r="J25" s="242"/>
      <c r="K25" s="242"/>
      <c r="L25" s="250">
        <v>6</v>
      </c>
      <c r="M25" s="206" t="b">
        <f>+L25&lt;=M7</f>
        <v>0</v>
      </c>
      <c r="N25" s="247">
        <f>IF(L25=M7,0.75,1)</f>
        <v>1</v>
      </c>
      <c r="O25" s="248" t="b">
        <v>0</v>
      </c>
      <c r="P25" s="248" t="b">
        <v>0</v>
      </c>
      <c r="Q25" s="248" t="b">
        <v>0</v>
      </c>
      <c r="R25" s="248">
        <f t="shared" si="4"/>
        <v>0</v>
      </c>
      <c r="S25" s="248">
        <f t="shared" si="0"/>
        <v>0</v>
      </c>
      <c r="T25" s="248">
        <f t="shared" si="1"/>
        <v>0</v>
      </c>
      <c r="U25" s="248">
        <f t="shared" si="2"/>
        <v>0</v>
      </c>
      <c r="W25" s="206">
        <f>IF((I7+J7)-(I5+J5)&gt;=0.5,IF('Page1 - Expense Report'!$L$4="In State","",71),"")</f>
        <v>71</v>
      </c>
    </row>
    <row r="26" spans="1:21" ht="15" customHeight="1">
      <c r="A26" s="278">
        <f t="shared" si="3"/>
      </c>
      <c r="B26" s="264"/>
      <c r="C26" s="269"/>
      <c r="D26" s="267"/>
      <c r="E26" s="282"/>
      <c r="F26" s="267"/>
      <c r="G26" s="284"/>
      <c r="H26" s="267"/>
      <c r="I26" s="279">
        <f>IF(tripday=FALSE,0,MAX(IF('Page1 - Expense Report'!L$4="In State",0,0),(breakfast+lunch+dinner)*N26-IF(O26=FALSE,0,breakfast)-IF(P26=FALSE,0,lunch)-IF(Q26=FALSE,0,dinner)))</f>
        <v>0</v>
      </c>
      <c r="J26" s="242"/>
      <c r="K26" s="242"/>
      <c r="L26" s="250">
        <v>7</v>
      </c>
      <c r="M26" s="206" t="b">
        <f>+L26&lt;=M7</f>
        <v>0</v>
      </c>
      <c r="N26" s="247">
        <f>IF(L26=M7,0.75,1)</f>
        <v>1</v>
      </c>
      <c r="O26" s="248" t="b">
        <v>0</v>
      </c>
      <c r="P26" s="248" t="b">
        <v>0</v>
      </c>
      <c r="Q26" s="248" t="b">
        <v>0</v>
      </c>
      <c r="R26" s="248">
        <f t="shared" si="4"/>
        <v>0</v>
      </c>
      <c r="S26" s="248">
        <f t="shared" si="0"/>
        <v>0</v>
      </c>
      <c r="T26" s="248">
        <f t="shared" si="1"/>
        <v>0</v>
      </c>
      <c r="U26" s="248">
        <f t="shared" si="2"/>
        <v>0</v>
      </c>
    </row>
    <row r="27" spans="1:21" ht="15" customHeight="1">
      <c r="A27" s="278">
        <f t="shared" si="3"/>
      </c>
      <c r="B27" s="264"/>
      <c r="C27" s="269"/>
      <c r="D27" s="267"/>
      <c r="E27" s="282"/>
      <c r="F27" s="267"/>
      <c r="G27" s="284"/>
      <c r="H27" s="267"/>
      <c r="I27" s="279">
        <f>IF(tripday=FALSE,0,MAX(IF('Page1 - Expense Report'!L$4="In State",0,0),(breakfast+lunch+dinner)*N27-IF(O27=FALSE,0,breakfast)-IF(P27=FALSE,0,lunch)-IF(Q27=FALSE,0,dinner)))</f>
        <v>0</v>
      </c>
      <c r="J27" s="251"/>
      <c r="K27" s="251"/>
      <c r="L27" s="250">
        <v>8</v>
      </c>
      <c r="M27" s="206" t="b">
        <f>+L27&lt;=M7</f>
        <v>0</v>
      </c>
      <c r="N27" s="247">
        <f>IF(L27=M7,0.75,1)</f>
        <v>1</v>
      </c>
      <c r="O27" s="218" t="b">
        <v>0</v>
      </c>
      <c r="P27" s="218" t="b">
        <v>0</v>
      </c>
      <c r="Q27" s="218" t="b">
        <v>0</v>
      </c>
      <c r="R27" s="248">
        <f t="shared" si="4"/>
        <v>0</v>
      </c>
      <c r="S27" s="248">
        <f t="shared" si="0"/>
        <v>0</v>
      </c>
      <c r="T27" s="248">
        <f t="shared" si="1"/>
        <v>0</v>
      </c>
      <c r="U27" s="248">
        <f t="shared" si="2"/>
        <v>0</v>
      </c>
    </row>
    <row r="28" spans="1:21" ht="15" customHeight="1">
      <c r="A28" s="278">
        <f t="shared" si="3"/>
      </c>
      <c r="B28" s="264"/>
      <c r="C28" s="269"/>
      <c r="D28" s="267"/>
      <c r="E28" s="282"/>
      <c r="F28" s="267"/>
      <c r="G28" s="284"/>
      <c r="H28" s="267"/>
      <c r="I28" s="279">
        <f>IF(tripday=FALSE,0,MAX(IF('Page1 - Expense Report'!L$4="In State",0,0),(breakfast+lunch+dinner)*N28-IF(O28=FALSE,0,breakfast)-IF(P28=FALSE,0,lunch)-IF(Q28=FALSE,0,dinner)))</f>
        <v>0</v>
      </c>
      <c r="J28" s="251"/>
      <c r="K28" s="251"/>
      <c r="L28" s="250">
        <v>9</v>
      </c>
      <c r="M28" s="206" t="b">
        <f>+L28&lt;=$M$7</f>
        <v>0</v>
      </c>
      <c r="N28" s="247">
        <f>IF(L28=$M$7,0.75,1)</f>
        <v>1</v>
      </c>
      <c r="O28" s="218" t="b">
        <v>0</v>
      </c>
      <c r="P28" s="218" t="b">
        <v>0</v>
      </c>
      <c r="Q28" s="218" t="b">
        <v>0</v>
      </c>
      <c r="R28" s="248">
        <f t="shared" si="4"/>
        <v>0</v>
      </c>
      <c r="S28" s="248">
        <f t="shared" si="0"/>
        <v>0</v>
      </c>
      <c r="T28" s="248">
        <f t="shared" si="1"/>
        <v>0</v>
      </c>
      <c r="U28" s="248">
        <f t="shared" si="2"/>
        <v>0</v>
      </c>
    </row>
    <row r="29" spans="1:21" ht="15" customHeight="1">
      <c r="A29" s="278">
        <f t="shared" si="3"/>
      </c>
      <c r="B29" s="264">
        <v>0</v>
      </c>
      <c r="C29" s="269"/>
      <c r="D29" s="267"/>
      <c r="E29" s="282"/>
      <c r="F29" s="267"/>
      <c r="G29" s="284"/>
      <c r="H29" s="267"/>
      <c r="I29" s="279">
        <f>IF(tripday=FALSE,0,MAX(IF('Page1 - Expense Report'!L$4="In State",0,0),(breakfast+lunch+dinner)*N29-IF(O29=FALSE,0,breakfast)-IF(P29=FALSE,0,lunch)-IF(Q29=FALSE,0,dinner)))</f>
        <v>0</v>
      </c>
      <c r="J29" s="251"/>
      <c r="K29" s="251"/>
      <c r="L29" s="250">
        <v>10</v>
      </c>
      <c r="M29" s="206" t="b">
        <f aca="true" t="shared" si="5" ref="M29:M52">+L29&lt;=$M$7</f>
        <v>0</v>
      </c>
      <c r="N29" s="247">
        <f aca="true" t="shared" si="6" ref="N29:N52">IF(L29=$M$7,0.75,1)</f>
        <v>1</v>
      </c>
      <c r="O29" s="218" t="b">
        <v>0</v>
      </c>
      <c r="P29" s="218" t="b">
        <v>0</v>
      </c>
      <c r="Q29" s="218" t="b">
        <v>0</v>
      </c>
      <c r="R29" s="248">
        <f t="shared" si="4"/>
        <v>0</v>
      </c>
      <c r="S29" s="248">
        <f t="shared" si="0"/>
        <v>0</v>
      </c>
      <c r="T29" s="248">
        <f t="shared" si="1"/>
        <v>0</v>
      </c>
      <c r="U29" s="248">
        <f t="shared" si="2"/>
        <v>0</v>
      </c>
    </row>
    <row r="30" spans="1:21" ht="15" customHeight="1">
      <c r="A30" s="278">
        <f t="shared" si="3"/>
      </c>
      <c r="B30" s="264"/>
      <c r="C30" s="269"/>
      <c r="D30" s="267"/>
      <c r="E30" s="282"/>
      <c r="F30" s="267"/>
      <c r="G30" s="284"/>
      <c r="H30" s="267"/>
      <c r="I30" s="279">
        <f>IF(tripday=FALSE,0,MAX(IF('Page1 - Expense Report'!L$4="In State",0,0),(breakfast+lunch+dinner)*N30-IF(O30=FALSE,0,breakfast)-IF(P30=FALSE,0,lunch)-IF(Q30=FALSE,0,dinner)))</f>
        <v>0</v>
      </c>
      <c r="J30" s="251"/>
      <c r="K30" s="251"/>
      <c r="L30" s="252">
        <v>11</v>
      </c>
      <c r="M30" s="206" t="b">
        <f t="shared" si="5"/>
        <v>0</v>
      </c>
      <c r="N30" s="247">
        <f t="shared" si="6"/>
        <v>1</v>
      </c>
      <c r="O30" s="218" t="b">
        <v>0</v>
      </c>
      <c r="P30" s="218" t="b">
        <v>0</v>
      </c>
      <c r="Q30" s="218" t="b">
        <v>0</v>
      </c>
      <c r="R30" s="248">
        <f t="shared" si="4"/>
        <v>0</v>
      </c>
      <c r="S30" s="248">
        <f t="shared" si="0"/>
        <v>0</v>
      </c>
      <c r="T30" s="248">
        <f t="shared" si="1"/>
        <v>0</v>
      </c>
      <c r="U30" s="248">
        <f t="shared" si="2"/>
        <v>0</v>
      </c>
    </row>
    <row r="31" spans="1:21" ht="15" customHeight="1">
      <c r="A31" s="278">
        <f t="shared" si="3"/>
      </c>
      <c r="B31" s="264"/>
      <c r="C31" s="269"/>
      <c r="D31" s="267"/>
      <c r="E31" s="282"/>
      <c r="F31" s="267"/>
      <c r="G31" s="284"/>
      <c r="H31" s="267"/>
      <c r="I31" s="279">
        <f>IF(tripday=FALSE,0,MAX(IF('Page1 - Expense Report'!L$4="In State",0,0),(breakfast+lunch+dinner)*N31-IF(O31=FALSE,0,breakfast)-IF(P31=FALSE,0,lunch)-IF(Q31=FALSE,0,dinner)))</f>
        <v>0</v>
      </c>
      <c r="J31" s="251"/>
      <c r="K31" s="251"/>
      <c r="L31" s="252">
        <v>12</v>
      </c>
      <c r="M31" s="206" t="b">
        <f t="shared" si="5"/>
        <v>0</v>
      </c>
      <c r="N31" s="247">
        <f t="shared" si="6"/>
        <v>1</v>
      </c>
      <c r="O31" s="218" t="b">
        <v>0</v>
      </c>
      <c r="P31" s="218" t="b">
        <v>0</v>
      </c>
      <c r="Q31" s="218" t="b">
        <v>0</v>
      </c>
      <c r="R31" s="248">
        <f t="shared" si="4"/>
        <v>0</v>
      </c>
      <c r="S31" s="248">
        <f t="shared" si="0"/>
        <v>0</v>
      </c>
      <c r="T31" s="248">
        <f t="shared" si="1"/>
        <v>0</v>
      </c>
      <c r="U31" s="248">
        <f t="shared" si="2"/>
        <v>0</v>
      </c>
    </row>
    <row r="32" spans="1:21" ht="15" customHeight="1">
      <c r="A32" s="278">
        <f t="shared" si="3"/>
      </c>
      <c r="B32" s="264"/>
      <c r="C32" s="269"/>
      <c r="D32" s="267"/>
      <c r="E32" s="282"/>
      <c r="F32" s="267"/>
      <c r="G32" s="284"/>
      <c r="H32" s="267"/>
      <c r="I32" s="279">
        <f>IF(tripday=FALSE,0,MAX(IF('Page1 - Expense Report'!L$4="In State",0,0),(breakfast+lunch+dinner)*N32-IF(O32=FALSE,0,breakfast)-IF(P32=FALSE,0,lunch)-IF(Q32=FALSE,0,dinner)))</f>
        <v>0</v>
      </c>
      <c r="J32" s="251"/>
      <c r="K32" s="251"/>
      <c r="L32" s="252">
        <v>13</v>
      </c>
      <c r="M32" s="206" t="b">
        <f t="shared" si="5"/>
        <v>0</v>
      </c>
      <c r="N32" s="247">
        <f t="shared" si="6"/>
        <v>1</v>
      </c>
      <c r="O32" s="218" t="b">
        <v>0</v>
      </c>
      <c r="P32" s="218" t="b">
        <v>0</v>
      </c>
      <c r="Q32" s="218" t="b">
        <v>0</v>
      </c>
      <c r="R32" s="248">
        <f t="shared" si="4"/>
        <v>0</v>
      </c>
      <c r="S32" s="248">
        <f t="shared" si="0"/>
        <v>0</v>
      </c>
      <c r="T32" s="248">
        <f t="shared" si="1"/>
        <v>0</v>
      </c>
      <c r="U32" s="248">
        <f t="shared" si="2"/>
        <v>0</v>
      </c>
    </row>
    <row r="33" spans="1:21" ht="15" customHeight="1">
      <c r="A33" s="278">
        <f t="shared" si="3"/>
      </c>
      <c r="B33" s="264"/>
      <c r="C33" s="269"/>
      <c r="D33" s="267"/>
      <c r="E33" s="282"/>
      <c r="F33" s="267"/>
      <c r="G33" s="284"/>
      <c r="H33" s="267"/>
      <c r="I33" s="279">
        <f>IF(tripday=FALSE,0,MAX(IF('Page1 - Expense Report'!L$4="In State",0,0),(breakfast+lunch+dinner)*N33-IF(O33=FALSE,0,breakfast)-IF(P33=FALSE,0,lunch)-IF(Q33=FALSE,0,dinner)))</f>
        <v>0</v>
      </c>
      <c r="J33" s="251"/>
      <c r="K33" s="251"/>
      <c r="L33" s="252">
        <v>14</v>
      </c>
      <c r="M33" s="206" t="b">
        <f t="shared" si="5"/>
        <v>0</v>
      </c>
      <c r="N33" s="247">
        <f t="shared" si="6"/>
        <v>1</v>
      </c>
      <c r="O33" s="218" t="b">
        <v>0</v>
      </c>
      <c r="P33" s="218" t="b">
        <v>0</v>
      </c>
      <c r="Q33" s="218" t="b">
        <v>0</v>
      </c>
      <c r="R33" s="248">
        <f t="shared" si="4"/>
        <v>0</v>
      </c>
      <c r="S33" s="248">
        <f t="shared" si="0"/>
        <v>0</v>
      </c>
      <c r="T33" s="248">
        <f t="shared" si="1"/>
        <v>0</v>
      </c>
      <c r="U33" s="248">
        <f t="shared" si="2"/>
        <v>0</v>
      </c>
    </row>
    <row r="34" spans="1:21" ht="15" customHeight="1">
      <c r="A34" s="278">
        <f t="shared" si="3"/>
      </c>
      <c r="B34" s="264"/>
      <c r="C34" s="269"/>
      <c r="D34" s="267"/>
      <c r="E34" s="282"/>
      <c r="F34" s="267"/>
      <c r="G34" s="284"/>
      <c r="H34" s="267"/>
      <c r="I34" s="279">
        <f>IF(tripday=FALSE,0,MAX(IF('Page1 - Expense Report'!L$4="In State",0,0),(breakfast+lunch+dinner)*N34-IF(O34=FALSE,0,breakfast)-IF(P34=FALSE,0,lunch)-IF(Q34=FALSE,0,dinner)))</f>
        <v>0</v>
      </c>
      <c r="J34" s="251"/>
      <c r="K34" s="251"/>
      <c r="L34" s="252">
        <v>15</v>
      </c>
      <c r="M34" s="206" t="b">
        <f t="shared" si="5"/>
        <v>0</v>
      </c>
      <c r="N34" s="247">
        <f t="shared" si="6"/>
        <v>1</v>
      </c>
      <c r="O34" s="218" t="b">
        <v>0</v>
      </c>
      <c r="P34" s="218" t="b">
        <v>0</v>
      </c>
      <c r="Q34" s="218" t="b">
        <v>0</v>
      </c>
      <c r="R34" s="248">
        <f t="shared" si="4"/>
        <v>0</v>
      </c>
      <c r="S34" s="248">
        <f t="shared" si="0"/>
        <v>0</v>
      </c>
      <c r="T34" s="248">
        <f t="shared" si="1"/>
        <v>0</v>
      </c>
      <c r="U34" s="248">
        <f t="shared" si="2"/>
        <v>0</v>
      </c>
    </row>
    <row r="35" spans="1:21" ht="15" customHeight="1">
      <c r="A35" s="278">
        <f t="shared" si="3"/>
      </c>
      <c r="B35" s="264"/>
      <c r="C35" s="269"/>
      <c r="D35" s="267"/>
      <c r="E35" s="282"/>
      <c r="F35" s="267"/>
      <c r="G35" s="284"/>
      <c r="H35" s="267"/>
      <c r="I35" s="279">
        <f>IF(tripday=FALSE,0,MAX(IF('Page1 - Expense Report'!L$4="In State",0,0),(breakfast+lunch+dinner)*N35-IF(O35=FALSE,0,breakfast)-IF(P35=FALSE,0,lunch)-IF(Q35=FALSE,0,dinner)))</f>
        <v>0</v>
      </c>
      <c r="J35" s="251"/>
      <c r="K35" s="251"/>
      <c r="L35" s="252">
        <v>16</v>
      </c>
      <c r="M35" s="206" t="b">
        <f t="shared" si="5"/>
        <v>0</v>
      </c>
      <c r="N35" s="247">
        <f t="shared" si="6"/>
        <v>1</v>
      </c>
      <c r="O35" s="218" t="b">
        <v>0</v>
      </c>
      <c r="P35" s="218" t="b">
        <v>0</v>
      </c>
      <c r="Q35" s="218" t="b">
        <v>0</v>
      </c>
      <c r="R35" s="248">
        <f t="shared" si="4"/>
        <v>0</v>
      </c>
      <c r="S35" s="248">
        <f t="shared" si="0"/>
        <v>0</v>
      </c>
      <c r="T35" s="248">
        <f t="shared" si="1"/>
        <v>0</v>
      </c>
      <c r="U35" s="248">
        <f t="shared" si="2"/>
        <v>0</v>
      </c>
    </row>
    <row r="36" spans="1:21" ht="15" customHeight="1">
      <c r="A36" s="278">
        <f t="shared" si="3"/>
      </c>
      <c r="B36" s="264"/>
      <c r="C36" s="269"/>
      <c r="D36" s="267"/>
      <c r="E36" s="282"/>
      <c r="F36" s="267"/>
      <c r="G36" s="284"/>
      <c r="H36" s="267"/>
      <c r="I36" s="279">
        <f>IF(tripday=FALSE,0,MAX(IF('Page1 - Expense Report'!L$4="In State",0,0),(breakfast+lunch+dinner)*N36-IF(O36=FALSE,0,breakfast)-IF(P36=FALSE,0,lunch)-IF(Q36=FALSE,0,dinner)))</f>
        <v>0</v>
      </c>
      <c r="J36" s="251"/>
      <c r="K36" s="251"/>
      <c r="L36" s="252">
        <v>17</v>
      </c>
      <c r="M36" s="206" t="b">
        <f t="shared" si="5"/>
        <v>0</v>
      </c>
      <c r="N36" s="247">
        <f t="shared" si="6"/>
        <v>1</v>
      </c>
      <c r="O36" s="218" t="b">
        <v>0</v>
      </c>
      <c r="P36" s="218" t="b">
        <v>0</v>
      </c>
      <c r="Q36" s="218" t="b">
        <v>0</v>
      </c>
      <c r="R36" s="248">
        <f t="shared" si="4"/>
        <v>0</v>
      </c>
      <c r="S36" s="248">
        <f t="shared" si="0"/>
        <v>0</v>
      </c>
      <c r="T36" s="248">
        <f t="shared" si="1"/>
        <v>0</v>
      </c>
      <c r="U36" s="248">
        <f t="shared" si="2"/>
        <v>0</v>
      </c>
    </row>
    <row r="37" spans="1:21" ht="15" customHeight="1">
      <c r="A37" s="278">
        <f t="shared" si="3"/>
      </c>
      <c r="B37" s="264"/>
      <c r="C37" s="269"/>
      <c r="D37" s="267"/>
      <c r="E37" s="282"/>
      <c r="F37" s="267"/>
      <c r="G37" s="284"/>
      <c r="H37" s="267"/>
      <c r="I37" s="279">
        <f>IF(tripday=FALSE,0,MAX(IF('Page1 - Expense Report'!L$4="In State",0,0),(breakfast+lunch+dinner)*N37-IF(O37=FALSE,0,breakfast)-IF(P37=FALSE,0,lunch)-IF(Q37=FALSE,0,dinner)))</f>
        <v>0</v>
      </c>
      <c r="J37" s="251"/>
      <c r="K37" s="251"/>
      <c r="L37" s="252">
        <v>18</v>
      </c>
      <c r="M37" s="206" t="b">
        <f t="shared" si="5"/>
        <v>0</v>
      </c>
      <c r="N37" s="247">
        <f t="shared" si="6"/>
        <v>1</v>
      </c>
      <c r="O37" s="218" t="b">
        <v>0</v>
      </c>
      <c r="P37" s="218" t="b">
        <v>0</v>
      </c>
      <c r="Q37" s="218" t="b">
        <v>0</v>
      </c>
      <c r="R37" s="248">
        <f t="shared" si="4"/>
        <v>0</v>
      </c>
      <c r="S37" s="248">
        <f t="shared" si="0"/>
        <v>0</v>
      </c>
      <c r="T37" s="248">
        <f t="shared" si="1"/>
        <v>0</v>
      </c>
      <c r="U37" s="248">
        <f t="shared" si="2"/>
        <v>0</v>
      </c>
    </row>
    <row r="38" spans="1:21" ht="15" customHeight="1">
      <c r="A38" s="278">
        <f t="shared" si="3"/>
      </c>
      <c r="B38" s="264"/>
      <c r="C38" s="269"/>
      <c r="D38" s="267"/>
      <c r="E38" s="282"/>
      <c r="F38" s="267"/>
      <c r="G38" s="284"/>
      <c r="H38" s="267"/>
      <c r="I38" s="279">
        <f>IF(tripday=FALSE,0,MAX(IF('Page1 - Expense Report'!L$4="In State",0,0),(breakfast+lunch+dinner)*N38-IF(O38=FALSE,0,breakfast)-IF(P38=FALSE,0,lunch)-IF(Q38=FALSE,0,dinner)))</f>
        <v>0</v>
      </c>
      <c r="J38" s="251"/>
      <c r="K38" s="251"/>
      <c r="L38" s="252">
        <v>19</v>
      </c>
      <c r="M38" s="206" t="b">
        <f t="shared" si="5"/>
        <v>0</v>
      </c>
      <c r="N38" s="247">
        <f t="shared" si="6"/>
        <v>1</v>
      </c>
      <c r="O38" s="218" t="b">
        <v>0</v>
      </c>
      <c r="P38" s="218" t="b">
        <v>0</v>
      </c>
      <c r="Q38" s="218" t="b">
        <v>0</v>
      </c>
      <c r="R38" s="248">
        <f t="shared" si="4"/>
        <v>0</v>
      </c>
      <c r="S38" s="248">
        <f t="shared" si="0"/>
        <v>0</v>
      </c>
      <c r="T38" s="248">
        <f t="shared" si="1"/>
        <v>0</v>
      </c>
      <c r="U38" s="248">
        <f t="shared" si="2"/>
        <v>0</v>
      </c>
    </row>
    <row r="39" spans="1:21" ht="15" customHeight="1">
      <c r="A39" s="278">
        <f t="shared" si="3"/>
      </c>
      <c r="B39" s="264"/>
      <c r="C39" s="269"/>
      <c r="D39" s="267"/>
      <c r="E39" s="282"/>
      <c r="F39" s="267"/>
      <c r="G39" s="284"/>
      <c r="H39" s="267"/>
      <c r="I39" s="279">
        <f>IF(tripday=FALSE,0,MAX(IF('Page1 - Expense Report'!L$4="In State",0,0),(breakfast+lunch+dinner)*N39-IF(O39=FALSE,0,breakfast)-IF(P39=FALSE,0,lunch)-IF(Q39=FALSE,0,dinner)))</f>
        <v>0</v>
      </c>
      <c r="J39" s="251"/>
      <c r="K39" s="251"/>
      <c r="L39" s="252">
        <v>20</v>
      </c>
      <c r="M39" s="206" t="b">
        <f t="shared" si="5"/>
        <v>0</v>
      </c>
      <c r="N39" s="247">
        <f t="shared" si="6"/>
        <v>1</v>
      </c>
      <c r="O39" s="218" t="b">
        <v>0</v>
      </c>
      <c r="P39" s="218" t="b">
        <v>0</v>
      </c>
      <c r="Q39" s="218" t="b">
        <v>0</v>
      </c>
      <c r="R39" s="248">
        <f t="shared" si="4"/>
        <v>0</v>
      </c>
      <c r="S39" s="248">
        <f t="shared" si="0"/>
        <v>0</v>
      </c>
      <c r="T39" s="248">
        <f t="shared" si="1"/>
        <v>0</v>
      </c>
      <c r="U39" s="248">
        <f t="shared" si="2"/>
        <v>0</v>
      </c>
    </row>
    <row r="40" spans="1:21" ht="15" customHeight="1">
      <c r="A40" s="278">
        <f t="shared" si="3"/>
      </c>
      <c r="B40" s="264"/>
      <c r="C40" s="269"/>
      <c r="D40" s="267"/>
      <c r="E40" s="282"/>
      <c r="F40" s="267"/>
      <c r="G40" s="284"/>
      <c r="H40" s="267"/>
      <c r="I40" s="279">
        <f>IF(tripday=FALSE,0,MAX(IF('Page1 - Expense Report'!L$4="In State",0,0),(breakfast+lunch+dinner)*N40-IF(O40=FALSE,0,breakfast)-IF(P40=FALSE,0,lunch)-IF(Q40=FALSE,0,dinner)))</f>
        <v>0</v>
      </c>
      <c r="J40" s="251"/>
      <c r="K40" s="251"/>
      <c r="L40" s="252">
        <v>21</v>
      </c>
      <c r="M40" s="206" t="b">
        <f t="shared" si="5"/>
        <v>0</v>
      </c>
      <c r="N40" s="247">
        <f t="shared" si="6"/>
        <v>1</v>
      </c>
      <c r="O40" s="218" t="b">
        <v>0</v>
      </c>
      <c r="P40" s="218" t="b">
        <v>0</v>
      </c>
      <c r="Q40" s="218" t="b">
        <v>0</v>
      </c>
      <c r="R40" s="248">
        <f t="shared" si="4"/>
        <v>0</v>
      </c>
      <c r="S40" s="248">
        <f t="shared" si="0"/>
        <v>0</v>
      </c>
      <c r="T40" s="248">
        <f t="shared" si="1"/>
        <v>0</v>
      </c>
      <c r="U40" s="248">
        <f t="shared" si="2"/>
        <v>0</v>
      </c>
    </row>
    <row r="41" spans="1:21" ht="15" customHeight="1">
      <c r="A41" s="278">
        <f t="shared" si="3"/>
      </c>
      <c r="B41" s="264"/>
      <c r="C41" s="269"/>
      <c r="D41" s="267"/>
      <c r="E41" s="282"/>
      <c r="F41" s="267"/>
      <c r="G41" s="284"/>
      <c r="H41" s="267"/>
      <c r="I41" s="279">
        <f>IF(tripday=FALSE,0,MAX(IF('Page1 - Expense Report'!L$4="In State",0,0),(breakfast+lunch+dinner)*N41-IF(O41=FALSE,0,breakfast)-IF(P41=FALSE,0,lunch)-IF(Q41=FALSE,0,dinner)))</f>
        <v>0</v>
      </c>
      <c r="J41" s="251"/>
      <c r="K41" s="251"/>
      <c r="L41" s="252">
        <v>22</v>
      </c>
      <c r="M41" s="206" t="b">
        <f t="shared" si="5"/>
        <v>0</v>
      </c>
      <c r="N41" s="247">
        <f t="shared" si="6"/>
        <v>1</v>
      </c>
      <c r="O41" s="218" t="b">
        <v>0</v>
      </c>
      <c r="P41" s="218" t="b">
        <v>0</v>
      </c>
      <c r="Q41" s="218" t="b">
        <v>0</v>
      </c>
      <c r="R41" s="248">
        <f t="shared" si="4"/>
        <v>0</v>
      </c>
      <c r="S41" s="248">
        <f t="shared" si="0"/>
        <v>0</v>
      </c>
      <c r="T41" s="248">
        <f t="shared" si="1"/>
        <v>0</v>
      </c>
      <c r="U41" s="248">
        <f t="shared" si="2"/>
        <v>0</v>
      </c>
    </row>
    <row r="42" spans="1:21" ht="15" customHeight="1">
      <c r="A42" s="278">
        <f t="shared" si="3"/>
      </c>
      <c r="B42" s="264"/>
      <c r="C42" s="269"/>
      <c r="D42" s="267"/>
      <c r="E42" s="282"/>
      <c r="F42" s="267"/>
      <c r="G42" s="284"/>
      <c r="H42" s="267"/>
      <c r="I42" s="279">
        <f>IF(tripday=FALSE,0,MAX(IF('Page1 - Expense Report'!L$4="In State",0,0),(breakfast+lunch+dinner)*N42-IF(O42=FALSE,0,breakfast)-IF(P42=FALSE,0,lunch)-IF(Q42=FALSE,0,dinner)))</f>
        <v>0</v>
      </c>
      <c r="J42" s="251"/>
      <c r="K42" s="251"/>
      <c r="L42" s="252">
        <v>23</v>
      </c>
      <c r="M42" s="206" t="b">
        <f t="shared" si="5"/>
        <v>0</v>
      </c>
      <c r="N42" s="247">
        <f t="shared" si="6"/>
        <v>1</v>
      </c>
      <c r="O42" s="218" t="b">
        <v>0</v>
      </c>
      <c r="P42" s="218" t="b">
        <v>0</v>
      </c>
      <c r="Q42" s="218" t="b">
        <v>0</v>
      </c>
      <c r="R42" s="248">
        <f t="shared" si="4"/>
        <v>0</v>
      </c>
      <c r="S42" s="248">
        <f t="shared" si="0"/>
        <v>0</v>
      </c>
      <c r="T42" s="248">
        <f t="shared" si="1"/>
        <v>0</v>
      </c>
      <c r="U42" s="248">
        <f t="shared" si="2"/>
        <v>0</v>
      </c>
    </row>
    <row r="43" spans="1:21" ht="15" customHeight="1">
      <c r="A43" s="278">
        <f t="shared" si="3"/>
      </c>
      <c r="B43" s="264"/>
      <c r="C43" s="269"/>
      <c r="D43" s="267"/>
      <c r="E43" s="282"/>
      <c r="F43" s="267"/>
      <c r="G43" s="284"/>
      <c r="H43" s="267"/>
      <c r="I43" s="279">
        <f>IF(tripday=FALSE,0,MAX(IF('Page1 - Expense Report'!L$4="In State",0,0),(breakfast+lunch+dinner)*N43-IF(O43=FALSE,0,breakfast)-IF(P43=FALSE,0,lunch)-IF(Q43=FALSE,0,dinner)))</f>
        <v>0</v>
      </c>
      <c r="J43" s="251"/>
      <c r="K43" s="251"/>
      <c r="L43" s="252">
        <v>24</v>
      </c>
      <c r="M43" s="206" t="b">
        <f t="shared" si="5"/>
        <v>0</v>
      </c>
      <c r="N43" s="247">
        <f t="shared" si="6"/>
        <v>1</v>
      </c>
      <c r="O43" s="218" t="b">
        <v>0</v>
      </c>
      <c r="P43" s="218" t="b">
        <v>0</v>
      </c>
      <c r="Q43" s="218" t="b">
        <v>0</v>
      </c>
      <c r="R43" s="248">
        <f t="shared" si="4"/>
        <v>0</v>
      </c>
      <c r="S43" s="248">
        <f t="shared" si="0"/>
        <v>0</v>
      </c>
      <c r="T43" s="248">
        <f t="shared" si="1"/>
        <v>0</v>
      </c>
      <c r="U43" s="248">
        <f t="shared" si="2"/>
        <v>0</v>
      </c>
    </row>
    <row r="44" spans="1:21" ht="15" customHeight="1">
      <c r="A44" s="278">
        <f t="shared" si="3"/>
      </c>
      <c r="B44" s="264"/>
      <c r="C44" s="269"/>
      <c r="D44" s="267"/>
      <c r="E44" s="282"/>
      <c r="F44" s="267"/>
      <c r="G44" s="284"/>
      <c r="H44" s="267"/>
      <c r="I44" s="279">
        <f>IF(tripday=FALSE,0,MAX(IF('Page1 - Expense Report'!L$4="In State",0,0),(breakfast+lunch+dinner)*N44-IF(O44=FALSE,0,breakfast)-IF(P44=FALSE,0,lunch)-IF(Q44=FALSE,0,dinner)))</f>
        <v>0</v>
      </c>
      <c r="J44" s="251"/>
      <c r="K44" s="251"/>
      <c r="L44" s="252">
        <v>25</v>
      </c>
      <c r="M44" s="206" t="b">
        <f t="shared" si="5"/>
        <v>0</v>
      </c>
      <c r="N44" s="247">
        <f t="shared" si="6"/>
        <v>1</v>
      </c>
      <c r="O44" s="218" t="b">
        <v>0</v>
      </c>
      <c r="P44" s="218" t="b">
        <v>0</v>
      </c>
      <c r="Q44" s="218" t="b">
        <v>0</v>
      </c>
      <c r="R44" s="248">
        <f t="shared" si="4"/>
        <v>0</v>
      </c>
      <c r="S44" s="248">
        <f t="shared" si="0"/>
        <v>0</v>
      </c>
      <c r="T44" s="248">
        <f t="shared" si="1"/>
        <v>0</v>
      </c>
      <c r="U44" s="248">
        <f t="shared" si="2"/>
        <v>0</v>
      </c>
    </row>
    <row r="45" spans="1:21" ht="15" customHeight="1">
      <c r="A45" s="278">
        <f t="shared" si="3"/>
      </c>
      <c r="B45" s="264"/>
      <c r="C45" s="269"/>
      <c r="D45" s="267"/>
      <c r="E45" s="282"/>
      <c r="F45" s="267"/>
      <c r="G45" s="284"/>
      <c r="H45" s="267"/>
      <c r="I45" s="279">
        <f>IF(tripday=FALSE,0,MAX(IF('Page1 - Expense Report'!L$4="In State",0,0),(breakfast+lunch+dinner)*N45-IF(O45=FALSE,0,breakfast)-IF(P45=FALSE,0,lunch)-IF(Q45=FALSE,0,dinner)))</f>
        <v>0</v>
      </c>
      <c r="J45" s="251"/>
      <c r="K45" s="251"/>
      <c r="L45" s="252">
        <v>26</v>
      </c>
      <c r="M45" s="206" t="b">
        <f t="shared" si="5"/>
        <v>0</v>
      </c>
      <c r="N45" s="247">
        <f t="shared" si="6"/>
        <v>1</v>
      </c>
      <c r="O45" s="218" t="b">
        <v>0</v>
      </c>
      <c r="P45" s="218" t="b">
        <v>0</v>
      </c>
      <c r="Q45" s="218" t="b">
        <v>0</v>
      </c>
      <c r="R45" s="248">
        <f t="shared" si="4"/>
        <v>0</v>
      </c>
      <c r="S45" s="248">
        <f t="shared" si="0"/>
        <v>0</v>
      </c>
      <c r="T45" s="248">
        <f t="shared" si="1"/>
        <v>0</v>
      </c>
      <c r="U45" s="248">
        <f t="shared" si="2"/>
        <v>0</v>
      </c>
    </row>
    <row r="46" spans="1:21" ht="15" customHeight="1">
      <c r="A46" s="278">
        <f t="shared" si="3"/>
      </c>
      <c r="B46" s="264"/>
      <c r="C46" s="269"/>
      <c r="D46" s="267"/>
      <c r="E46" s="282"/>
      <c r="F46" s="267"/>
      <c r="G46" s="284"/>
      <c r="H46" s="267"/>
      <c r="I46" s="279">
        <f>IF(tripday=FALSE,0,MAX(IF('Page1 - Expense Report'!L$4="In State",0,0),(breakfast+lunch+dinner)*N46-IF(O46=FALSE,0,breakfast)-IF(P46=FALSE,0,lunch)-IF(Q46=FALSE,0,dinner)))</f>
        <v>0</v>
      </c>
      <c r="J46" s="251"/>
      <c r="K46" s="251"/>
      <c r="L46" s="252">
        <v>27</v>
      </c>
      <c r="M46" s="206" t="b">
        <f t="shared" si="5"/>
        <v>0</v>
      </c>
      <c r="N46" s="247">
        <f t="shared" si="6"/>
        <v>1</v>
      </c>
      <c r="O46" s="218" t="b">
        <v>0</v>
      </c>
      <c r="P46" s="218" t="b">
        <v>0</v>
      </c>
      <c r="Q46" s="218" t="b">
        <v>0</v>
      </c>
      <c r="R46" s="248">
        <f t="shared" si="4"/>
        <v>0</v>
      </c>
      <c r="S46" s="248">
        <f t="shared" si="0"/>
        <v>0</v>
      </c>
      <c r="T46" s="248">
        <f t="shared" si="1"/>
        <v>0</v>
      </c>
      <c r="U46" s="248">
        <f t="shared" si="2"/>
        <v>0</v>
      </c>
    </row>
    <row r="47" spans="1:21" ht="15" customHeight="1">
      <c r="A47" s="278">
        <f t="shared" si="3"/>
      </c>
      <c r="B47" s="264"/>
      <c r="C47" s="269"/>
      <c r="D47" s="267"/>
      <c r="E47" s="282"/>
      <c r="F47" s="267"/>
      <c r="G47" s="284"/>
      <c r="H47" s="267"/>
      <c r="I47" s="279">
        <f>IF(tripday=FALSE,0,MAX(IF('Page1 - Expense Report'!L$4="In State",0,0),(breakfast+lunch+dinner)*N47-IF(O47=FALSE,0,breakfast)-IF(P47=FALSE,0,lunch)-IF(Q47=FALSE,0,dinner)))</f>
        <v>0</v>
      </c>
      <c r="J47" s="251"/>
      <c r="K47" s="251"/>
      <c r="L47" s="252">
        <v>28</v>
      </c>
      <c r="M47" s="206" t="b">
        <f t="shared" si="5"/>
        <v>0</v>
      </c>
      <c r="N47" s="247">
        <f t="shared" si="6"/>
        <v>1</v>
      </c>
      <c r="O47" s="218" t="b">
        <v>0</v>
      </c>
      <c r="P47" s="218" t="b">
        <v>0</v>
      </c>
      <c r="Q47" s="218" t="b">
        <v>0</v>
      </c>
      <c r="R47" s="248">
        <f t="shared" si="4"/>
        <v>0</v>
      </c>
      <c r="S47" s="248">
        <f t="shared" si="0"/>
        <v>0</v>
      </c>
      <c r="T47" s="248">
        <f t="shared" si="1"/>
        <v>0</v>
      </c>
      <c r="U47" s="248">
        <f t="shared" si="2"/>
        <v>0</v>
      </c>
    </row>
    <row r="48" spans="1:21" ht="15" customHeight="1">
      <c r="A48" s="278">
        <f t="shared" si="3"/>
      </c>
      <c r="B48" s="264"/>
      <c r="C48" s="269"/>
      <c r="D48" s="267"/>
      <c r="E48" s="282"/>
      <c r="F48" s="267"/>
      <c r="G48" s="284"/>
      <c r="H48" s="267"/>
      <c r="I48" s="279">
        <f>IF(tripday=FALSE,0,MAX(IF('Page1 - Expense Report'!L$4="In State",0,0),(breakfast+lunch+dinner)*N48-IF(O48=FALSE,0,breakfast)-IF(P48=FALSE,0,lunch)-IF(Q48=FALSE,0,dinner)))</f>
        <v>0</v>
      </c>
      <c r="J48" s="251"/>
      <c r="K48" s="251"/>
      <c r="L48" s="252">
        <v>29</v>
      </c>
      <c r="M48" s="206" t="b">
        <f t="shared" si="5"/>
        <v>0</v>
      </c>
      <c r="N48" s="247">
        <f t="shared" si="6"/>
        <v>1</v>
      </c>
      <c r="O48" s="218" t="b">
        <v>0</v>
      </c>
      <c r="P48" s="218" t="b">
        <v>0</v>
      </c>
      <c r="Q48" s="218" t="b">
        <v>0</v>
      </c>
      <c r="R48" s="248">
        <f t="shared" si="4"/>
        <v>0</v>
      </c>
      <c r="S48" s="248">
        <f t="shared" si="0"/>
        <v>0</v>
      </c>
      <c r="T48" s="248">
        <f t="shared" si="1"/>
        <v>0</v>
      </c>
      <c r="U48" s="248">
        <f t="shared" si="2"/>
        <v>0</v>
      </c>
    </row>
    <row r="49" spans="1:21" ht="15" customHeight="1">
      <c r="A49" s="278">
        <f t="shared" si="3"/>
      </c>
      <c r="B49" s="264"/>
      <c r="C49" s="269"/>
      <c r="D49" s="267"/>
      <c r="E49" s="282"/>
      <c r="F49" s="267"/>
      <c r="G49" s="284"/>
      <c r="H49" s="267"/>
      <c r="I49" s="279">
        <f>IF(tripday=FALSE,0,MAX(IF('Page1 - Expense Report'!L$4="In State",0,0),(breakfast+lunch+dinner)*N49-IF(O49=FALSE,0,breakfast)-IF(P49=FALSE,0,lunch)-IF(Q49=FALSE,0,dinner)))</f>
        <v>0</v>
      </c>
      <c r="J49" s="251"/>
      <c r="K49" s="251"/>
      <c r="L49" s="252">
        <v>30</v>
      </c>
      <c r="M49" s="206" t="b">
        <f t="shared" si="5"/>
        <v>0</v>
      </c>
      <c r="N49" s="247">
        <f t="shared" si="6"/>
        <v>1</v>
      </c>
      <c r="O49" s="218" t="b">
        <v>0</v>
      </c>
      <c r="P49" s="218" t="b">
        <v>0</v>
      </c>
      <c r="Q49" s="218" t="b">
        <v>0</v>
      </c>
      <c r="R49" s="248">
        <f t="shared" si="4"/>
        <v>0</v>
      </c>
      <c r="S49" s="248">
        <f t="shared" si="0"/>
        <v>0</v>
      </c>
      <c r="T49" s="248">
        <f t="shared" si="1"/>
        <v>0</v>
      </c>
      <c r="U49" s="248">
        <f t="shared" si="2"/>
        <v>0</v>
      </c>
    </row>
    <row r="50" spans="1:21" ht="15" customHeight="1">
      <c r="A50" s="278">
        <f t="shared" si="3"/>
      </c>
      <c r="B50" s="264"/>
      <c r="C50" s="269"/>
      <c r="D50" s="267"/>
      <c r="E50" s="282"/>
      <c r="F50" s="267"/>
      <c r="G50" s="284"/>
      <c r="H50" s="267"/>
      <c r="I50" s="279">
        <f>IF(tripday=FALSE,0,MAX(IF('Page1 - Expense Report'!L$4="In State",0,0),(breakfast+lunch+dinner)*N50-IF(O50=FALSE,0,breakfast)-IF(P50=FALSE,0,lunch)-IF(Q50=FALSE,0,dinner)))</f>
        <v>0</v>
      </c>
      <c r="J50" s="251"/>
      <c r="K50" s="251"/>
      <c r="L50" s="252">
        <v>31</v>
      </c>
      <c r="M50" s="206" t="b">
        <f t="shared" si="5"/>
        <v>0</v>
      </c>
      <c r="N50" s="247">
        <f t="shared" si="6"/>
        <v>1</v>
      </c>
      <c r="O50" s="218" t="b">
        <v>0</v>
      </c>
      <c r="P50" s="218" t="b">
        <v>0</v>
      </c>
      <c r="Q50" s="218" t="b">
        <v>0</v>
      </c>
      <c r="R50" s="248">
        <f t="shared" si="4"/>
        <v>0</v>
      </c>
      <c r="S50" s="248">
        <f t="shared" si="0"/>
        <v>0</v>
      </c>
      <c r="T50" s="248">
        <f t="shared" si="1"/>
        <v>0</v>
      </c>
      <c r="U50" s="248">
        <f t="shared" si="2"/>
        <v>0</v>
      </c>
    </row>
    <row r="51" spans="1:21" ht="15" customHeight="1">
      <c r="A51" s="278">
        <f>IF(M51=TRUE,#REF!+1,"")</f>
      </c>
      <c r="B51" s="264"/>
      <c r="C51" s="269"/>
      <c r="D51" s="267"/>
      <c r="E51" s="282"/>
      <c r="F51" s="267"/>
      <c r="G51" s="284"/>
      <c r="H51" s="267"/>
      <c r="I51" s="279">
        <f>IF(tripday=FALSE,0,MAX(IF('Page1 - Expense Report'!L$4="In State",0,0),(breakfast+lunch+dinner)*N51-IF(O51=FALSE,0,breakfast)-IF(P51=FALSE,0,lunch)-IF(Q51=FALSE,0,dinner)))</f>
        <v>0</v>
      </c>
      <c r="J51" s="251"/>
      <c r="K51" s="251"/>
      <c r="L51" s="252">
        <v>41</v>
      </c>
      <c r="M51" s="206" t="b">
        <f t="shared" si="5"/>
        <v>0</v>
      </c>
      <c r="N51" s="247">
        <f t="shared" si="6"/>
        <v>1</v>
      </c>
      <c r="O51" s="218" t="b">
        <v>0</v>
      </c>
      <c r="P51" s="218" t="b">
        <v>0</v>
      </c>
      <c r="Q51" s="218" t="b">
        <v>0</v>
      </c>
      <c r="R51" s="248">
        <f>VLOOKUP($B51,Per_diem_table,2)</f>
        <v>0</v>
      </c>
      <c r="S51" s="248">
        <f>VLOOKUP($B51,Per_diem_table,3)</f>
        <v>0</v>
      </c>
      <c r="T51" s="248">
        <f>VLOOKUP($B51,Per_diem_table,4)</f>
        <v>0</v>
      </c>
      <c r="U51" s="248">
        <f>VLOOKUP($B51,Per_diem_table,5)</f>
        <v>0</v>
      </c>
    </row>
    <row r="52" spans="1:21" ht="15" customHeight="1">
      <c r="A52" s="278">
        <f>IF(M52=TRUE,A51+1,"")</f>
      </c>
      <c r="B52" s="264"/>
      <c r="C52" s="269"/>
      <c r="D52" s="267"/>
      <c r="E52" s="282"/>
      <c r="F52" s="267"/>
      <c r="G52" s="284"/>
      <c r="H52" s="267"/>
      <c r="I52" s="279">
        <f>IF(tripday=FALSE,0,MAX(IF('Page1 - Expense Report'!L$4="In State",0,0),(breakfast+lunch+dinner)*N52-IF(O52=FALSE,0,breakfast)-IF(P52=FALSE,0,lunch)-IF(Q52=FALSE,0,dinner)))</f>
        <v>0</v>
      </c>
      <c r="J52" s="251"/>
      <c r="K52" s="251"/>
      <c r="L52" s="252">
        <v>42</v>
      </c>
      <c r="M52" s="206" t="b">
        <f t="shared" si="5"/>
        <v>0</v>
      </c>
      <c r="N52" s="247">
        <f t="shared" si="6"/>
        <v>1</v>
      </c>
      <c r="O52" s="218" t="b">
        <v>0</v>
      </c>
      <c r="P52" s="218" t="b">
        <v>0</v>
      </c>
      <c r="Q52" s="218" t="b">
        <v>0</v>
      </c>
      <c r="R52" s="248">
        <f>VLOOKUP($B52,Per_diem_table,2)</f>
        <v>0</v>
      </c>
      <c r="S52" s="248">
        <f>VLOOKUP($B52,Per_diem_table,3)</f>
        <v>0</v>
      </c>
      <c r="T52" s="248">
        <f>VLOOKUP($B52,Per_diem_table,4)</f>
        <v>0</v>
      </c>
      <c r="U52" s="248">
        <f>VLOOKUP($B52,Per_diem_table,5)</f>
        <v>0</v>
      </c>
    </row>
    <row r="53" spans="1:21" ht="15" customHeight="1">
      <c r="A53" s="278">
        <f>IF(M53=TRUE,#REF!+1,"")</f>
      </c>
      <c r="B53" s="264"/>
      <c r="C53" s="269"/>
      <c r="D53" s="267"/>
      <c r="E53" s="282"/>
      <c r="F53" s="267"/>
      <c r="G53" s="284"/>
      <c r="H53" s="267"/>
      <c r="I53" s="279">
        <f>IF(tripday=FALSE,0,MAX(IF('Page1 - Expense Report'!L$4="In State",0,0),(breakfast+lunch+dinner)*N53-IF(O53=FALSE,0,breakfast)-IF(P53=FALSE,0,lunch)-IF(Q53=FALSE,0,dinner)))</f>
        <v>0</v>
      </c>
      <c r="J53" s="251"/>
      <c r="K53" s="251"/>
      <c r="L53" s="252">
        <v>113</v>
      </c>
      <c r="M53" s="206" t="b">
        <f aca="true" t="shared" si="7" ref="M53:M60">+L53&lt;=$M$7</f>
        <v>0</v>
      </c>
      <c r="N53" s="247">
        <f aca="true" t="shared" si="8" ref="N53:N60">IF(L53=$M$7,0.75,1)</f>
        <v>1</v>
      </c>
      <c r="O53" s="218" t="b">
        <v>0</v>
      </c>
      <c r="P53" s="218" t="b">
        <v>0</v>
      </c>
      <c r="Q53" s="218" t="b">
        <v>0</v>
      </c>
      <c r="R53" s="248">
        <f aca="true" t="shared" si="9" ref="R53:R60">VLOOKUP($B53,Per_diem_table,2)</f>
        <v>0</v>
      </c>
      <c r="S53" s="248">
        <f aca="true" t="shared" si="10" ref="S53:S60">VLOOKUP($B53,Per_diem_table,3)</f>
        <v>0</v>
      </c>
      <c r="T53" s="248">
        <f aca="true" t="shared" si="11" ref="T53:T60">VLOOKUP($B53,Per_diem_table,4)</f>
        <v>0</v>
      </c>
      <c r="U53" s="248">
        <f aca="true" t="shared" si="12" ref="U53:U60">VLOOKUP($B53,Per_diem_table,5)</f>
        <v>0</v>
      </c>
    </row>
    <row r="54" spans="1:21" ht="15" customHeight="1">
      <c r="A54" s="278">
        <f aca="true" t="shared" si="13" ref="A54:A60">IF(M54=TRUE,A53+1,"")</f>
      </c>
      <c r="B54" s="264"/>
      <c r="C54" s="269"/>
      <c r="D54" s="267"/>
      <c r="E54" s="282"/>
      <c r="F54" s="267"/>
      <c r="G54" s="284"/>
      <c r="H54" s="267"/>
      <c r="I54" s="279">
        <f>IF(tripday=FALSE,0,MAX(IF('Page1 - Expense Report'!L$4="In State",0,0),(breakfast+lunch+dinner)*N54-IF(O54=FALSE,0,breakfast)-IF(P54=FALSE,0,lunch)-IF(Q54=FALSE,0,dinner)))</f>
        <v>0</v>
      </c>
      <c r="J54" s="251"/>
      <c r="K54" s="251"/>
      <c r="L54" s="252">
        <v>114</v>
      </c>
      <c r="M54" s="206" t="b">
        <f t="shared" si="7"/>
        <v>0</v>
      </c>
      <c r="N54" s="247">
        <f t="shared" si="8"/>
        <v>1</v>
      </c>
      <c r="O54" s="218" t="b">
        <v>0</v>
      </c>
      <c r="P54" s="218" t="b">
        <v>0</v>
      </c>
      <c r="Q54" s="218" t="b">
        <v>0</v>
      </c>
      <c r="R54" s="248">
        <f t="shared" si="9"/>
        <v>0</v>
      </c>
      <c r="S54" s="248">
        <f t="shared" si="10"/>
        <v>0</v>
      </c>
      <c r="T54" s="248">
        <f t="shared" si="11"/>
        <v>0</v>
      </c>
      <c r="U54" s="248">
        <f t="shared" si="12"/>
        <v>0</v>
      </c>
    </row>
    <row r="55" spans="1:21" ht="15" customHeight="1">
      <c r="A55" s="278">
        <f t="shared" si="13"/>
      </c>
      <c r="B55" s="264"/>
      <c r="C55" s="269"/>
      <c r="D55" s="267"/>
      <c r="E55" s="282"/>
      <c r="F55" s="267"/>
      <c r="G55" s="284"/>
      <c r="H55" s="267"/>
      <c r="I55" s="279">
        <f>IF(tripday=FALSE,0,MAX(IF('Page1 - Expense Report'!L$4="In State",0,0),(breakfast+lunch+dinner)*N55-IF(O55=FALSE,0,breakfast)-IF(P55=FALSE,0,lunch)-IF(Q55=FALSE,0,dinner)))</f>
        <v>0</v>
      </c>
      <c r="J55" s="251"/>
      <c r="K55" s="251"/>
      <c r="L55" s="252">
        <v>115</v>
      </c>
      <c r="M55" s="206" t="b">
        <f t="shared" si="7"/>
        <v>0</v>
      </c>
      <c r="N55" s="247">
        <f t="shared" si="8"/>
        <v>1</v>
      </c>
      <c r="O55" s="218" t="b">
        <v>0</v>
      </c>
      <c r="P55" s="218" t="b">
        <v>0</v>
      </c>
      <c r="Q55" s="218" t="b">
        <v>0</v>
      </c>
      <c r="R55" s="248">
        <f t="shared" si="9"/>
        <v>0</v>
      </c>
      <c r="S55" s="248">
        <f t="shared" si="10"/>
        <v>0</v>
      </c>
      <c r="T55" s="248">
        <f t="shared" si="11"/>
        <v>0</v>
      </c>
      <c r="U55" s="248">
        <f t="shared" si="12"/>
        <v>0</v>
      </c>
    </row>
    <row r="56" spans="1:21" ht="15" customHeight="1">
      <c r="A56" s="278">
        <f t="shared" si="13"/>
      </c>
      <c r="B56" s="264"/>
      <c r="C56" s="269"/>
      <c r="D56" s="267"/>
      <c r="E56" s="282"/>
      <c r="F56" s="267"/>
      <c r="G56" s="284"/>
      <c r="H56" s="267"/>
      <c r="I56" s="279">
        <f>IF(tripday=FALSE,0,MAX(IF('Page1 - Expense Report'!L$4="In State",0,0),(breakfast+lunch+dinner)*N56-IF(O56=FALSE,0,breakfast)-IF(P56=FALSE,0,lunch)-IF(Q56=FALSE,0,dinner)))</f>
        <v>0</v>
      </c>
      <c r="J56" s="251"/>
      <c r="K56" s="251"/>
      <c r="L56" s="252">
        <v>116</v>
      </c>
      <c r="M56" s="206" t="b">
        <f t="shared" si="7"/>
        <v>0</v>
      </c>
      <c r="N56" s="247">
        <f t="shared" si="8"/>
        <v>1</v>
      </c>
      <c r="O56" s="218" t="b">
        <v>0</v>
      </c>
      <c r="P56" s="218" t="b">
        <v>0</v>
      </c>
      <c r="Q56" s="218" t="b">
        <v>0</v>
      </c>
      <c r="R56" s="248">
        <f t="shared" si="9"/>
        <v>0</v>
      </c>
      <c r="S56" s="248">
        <f t="shared" si="10"/>
        <v>0</v>
      </c>
      <c r="T56" s="248">
        <f t="shared" si="11"/>
        <v>0</v>
      </c>
      <c r="U56" s="248">
        <f t="shared" si="12"/>
        <v>0</v>
      </c>
    </row>
    <row r="57" spans="1:21" ht="15" customHeight="1">
      <c r="A57" s="278">
        <f t="shared" si="13"/>
      </c>
      <c r="B57" s="264"/>
      <c r="C57" s="269"/>
      <c r="D57" s="267"/>
      <c r="E57" s="282"/>
      <c r="F57" s="267"/>
      <c r="G57" s="284"/>
      <c r="H57" s="267"/>
      <c r="I57" s="279">
        <f>IF(tripday=FALSE,0,MAX(IF('Page1 - Expense Report'!L$4="In State",0,0),(breakfast+lunch+dinner)*N57-IF(O57=FALSE,0,breakfast)-IF(P57=FALSE,0,lunch)-IF(Q57=FALSE,0,dinner)))</f>
        <v>0</v>
      </c>
      <c r="J57" s="251"/>
      <c r="K57" s="251"/>
      <c r="L57" s="252">
        <v>117</v>
      </c>
      <c r="M57" s="206" t="b">
        <f t="shared" si="7"/>
        <v>0</v>
      </c>
      <c r="N57" s="247">
        <f t="shared" si="8"/>
        <v>1</v>
      </c>
      <c r="O57" s="218" t="b">
        <v>0</v>
      </c>
      <c r="P57" s="218" t="b">
        <v>0</v>
      </c>
      <c r="Q57" s="218" t="b">
        <v>0</v>
      </c>
      <c r="R57" s="248">
        <f t="shared" si="9"/>
        <v>0</v>
      </c>
      <c r="S57" s="248">
        <f t="shared" si="10"/>
        <v>0</v>
      </c>
      <c r="T57" s="248">
        <f t="shared" si="11"/>
        <v>0</v>
      </c>
      <c r="U57" s="248">
        <f t="shared" si="12"/>
        <v>0</v>
      </c>
    </row>
    <row r="58" spans="1:21" ht="15" customHeight="1">
      <c r="A58" s="278">
        <f t="shared" si="13"/>
      </c>
      <c r="B58" s="264"/>
      <c r="C58" s="269"/>
      <c r="D58" s="267"/>
      <c r="E58" s="282"/>
      <c r="F58" s="267"/>
      <c r="G58" s="284"/>
      <c r="H58" s="267"/>
      <c r="I58" s="279">
        <f>IF(tripday=FALSE,0,MAX(IF('Page1 - Expense Report'!L$4="In State",0,0),(breakfast+lunch+dinner)*N58-IF(O58=FALSE,0,breakfast)-IF(P58=FALSE,0,lunch)-IF(Q58=FALSE,0,dinner)))</f>
        <v>0</v>
      </c>
      <c r="J58" s="251"/>
      <c r="K58" s="251"/>
      <c r="L58" s="252">
        <v>118</v>
      </c>
      <c r="M58" s="206" t="b">
        <f t="shared" si="7"/>
        <v>0</v>
      </c>
      <c r="N58" s="247">
        <f t="shared" si="8"/>
        <v>1</v>
      </c>
      <c r="O58" s="218" t="b">
        <v>0</v>
      </c>
      <c r="P58" s="218" t="b">
        <v>0</v>
      </c>
      <c r="Q58" s="218" t="b">
        <v>0</v>
      </c>
      <c r="R58" s="248">
        <f t="shared" si="9"/>
        <v>0</v>
      </c>
      <c r="S58" s="248">
        <f t="shared" si="10"/>
        <v>0</v>
      </c>
      <c r="T58" s="248">
        <f t="shared" si="11"/>
        <v>0</v>
      </c>
      <c r="U58" s="248">
        <f t="shared" si="12"/>
        <v>0</v>
      </c>
    </row>
    <row r="59" spans="1:21" ht="15" customHeight="1">
      <c r="A59" s="278">
        <f t="shared" si="13"/>
      </c>
      <c r="B59" s="264"/>
      <c r="C59" s="269"/>
      <c r="D59" s="267"/>
      <c r="E59" s="282"/>
      <c r="F59" s="267"/>
      <c r="G59" s="284"/>
      <c r="H59" s="267"/>
      <c r="I59" s="279">
        <f>IF(tripday=FALSE,0,MAX(IF('Page1 - Expense Report'!L$4="In State",0,0),(breakfast+lunch+dinner)*N59-IF(O59=FALSE,0,breakfast)-IF(P59=FALSE,0,lunch)-IF(Q59=FALSE,0,dinner)))</f>
        <v>0</v>
      </c>
      <c r="J59" s="251"/>
      <c r="K59" s="251"/>
      <c r="L59" s="252">
        <v>119</v>
      </c>
      <c r="M59" s="206" t="b">
        <f t="shared" si="7"/>
        <v>0</v>
      </c>
      <c r="N59" s="247">
        <f t="shared" si="8"/>
        <v>1</v>
      </c>
      <c r="O59" s="218" t="b">
        <v>0</v>
      </c>
      <c r="P59" s="218" t="b">
        <v>0</v>
      </c>
      <c r="Q59" s="218" t="b">
        <v>0</v>
      </c>
      <c r="R59" s="248">
        <f t="shared" si="9"/>
        <v>0</v>
      </c>
      <c r="S59" s="248">
        <f t="shared" si="10"/>
        <v>0</v>
      </c>
      <c r="T59" s="248">
        <f t="shared" si="11"/>
        <v>0</v>
      </c>
      <c r="U59" s="248">
        <f t="shared" si="12"/>
        <v>0</v>
      </c>
    </row>
    <row r="60" spans="1:21" ht="15" customHeight="1" thickBot="1">
      <c r="A60" s="280">
        <f t="shared" si="13"/>
      </c>
      <c r="B60" s="265"/>
      <c r="C60" s="265"/>
      <c r="D60" s="272"/>
      <c r="E60" s="283"/>
      <c r="F60" s="272"/>
      <c r="G60" s="285"/>
      <c r="H60" s="272"/>
      <c r="I60" s="279">
        <f>IF(tripday=FALSE,0,MAX(IF('Page1 - Expense Report'!L$4="In State",0,0),(breakfast+lunch+dinner)*N60-IF(O60=FALSE,0,breakfast)-IF(P60=FALSE,0,lunch)-IF(Q60=FALSE,0,dinner)))</f>
        <v>0</v>
      </c>
      <c r="J60" s="251"/>
      <c r="K60" s="251"/>
      <c r="L60" s="252">
        <v>120</v>
      </c>
      <c r="M60" s="206" t="b">
        <f t="shared" si="7"/>
        <v>0</v>
      </c>
      <c r="N60" s="247">
        <f t="shared" si="8"/>
        <v>1</v>
      </c>
      <c r="O60" s="218" t="b">
        <v>0</v>
      </c>
      <c r="P60" s="218" t="b">
        <v>0</v>
      </c>
      <c r="Q60" s="218" t="b">
        <v>0</v>
      </c>
      <c r="R60" s="248">
        <f t="shared" si="9"/>
        <v>0</v>
      </c>
      <c r="S60" s="248">
        <f t="shared" si="10"/>
        <v>0</v>
      </c>
      <c r="T60" s="248">
        <f t="shared" si="11"/>
        <v>0</v>
      </c>
      <c r="U60" s="248">
        <f t="shared" si="12"/>
        <v>0</v>
      </c>
    </row>
    <row r="61" spans="2:13" ht="26.25" customHeight="1" thickBot="1">
      <c r="B61" s="270"/>
      <c r="C61" s="271"/>
      <c r="D61" s="271"/>
      <c r="E61" s="271"/>
      <c r="F61" s="205"/>
      <c r="G61" s="205"/>
      <c r="H61" s="273" t="s">
        <v>7</v>
      </c>
      <c r="I61" s="279">
        <f>SUM(I19:I60)</f>
        <v>162</v>
      </c>
      <c r="J61" s="251"/>
      <c r="K61" s="251"/>
      <c r="L61" s="259"/>
      <c r="M61" s="259"/>
    </row>
    <row r="62" spans="3:10" ht="12.75" customHeight="1">
      <c r="C62" s="259"/>
      <c r="D62" s="259"/>
      <c r="E62" s="259"/>
      <c r="F62" s="259"/>
      <c r="G62" s="259"/>
      <c r="H62" s="263"/>
      <c r="I62" s="251"/>
      <c r="J62" s="242"/>
    </row>
  </sheetData>
  <sheetProtection selectLockedCells="1"/>
  <mergeCells count="6">
    <mergeCell ref="A13:J13"/>
    <mergeCell ref="A11:J11"/>
    <mergeCell ref="A12:J12"/>
    <mergeCell ref="C18:D18"/>
    <mergeCell ref="E18:F18"/>
    <mergeCell ref="G18:H18"/>
  </mergeCells>
  <conditionalFormatting sqref="B19:B60 B4">
    <cfRule type="cellIs" priority="2" dxfId="0" operator="equal" stopIfTrue="1">
      <formula>0</formula>
    </cfRule>
  </conditionalFormatting>
  <dataValidations count="1">
    <dataValidation type="list" allowBlank="1" showInputMessage="1" showErrorMessage="1" sqref="I9 B19:C60">
      <formula1>$W$19:$W$25</formula1>
    </dataValidation>
  </dataValidations>
  <hyperlinks>
    <hyperlink ref="A12" r:id="rId1" display="http://www.gsa.gov/portal/category/21287"/>
  </hyperlinks>
  <printOptions horizontalCentered="1"/>
  <pageMargins left="1" right="0.75" top="0.75" bottom="0.75" header="0.25" footer="0.25"/>
  <pageSetup fitToHeight="3" fitToWidth="1" horizontalDpi="600" verticalDpi="600" orientation="portrait" scale="90" r:id="rId3"/>
  <headerFooter alignWithMargins="0">
    <oddFooter>&amp;L&amp;8Per Diem Calculator Tool&amp;C&amp;P</oddFooter>
  </headerFooter>
  <legacyDrawing r:id="rId2"/>
</worksheet>
</file>

<file path=xl/worksheets/sheet8.xml><?xml version="1.0" encoding="utf-8"?>
<worksheet xmlns="http://schemas.openxmlformats.org/spreadsheetml/2006/main" xmlns:r="http://schemas.openxmlformats.org/officeDocument/2006/relationships">
  <sheetPr codeName="Sheet5"/>
  <dimension ref="A1:G52"/>
  <sheetViews>
    <sheetView zoomScalePageLayoutView="0" workbookViewId="0" topLeftCell="A1">
      <selection activeCell="F12" sqref="F12"/>
    </sheetView>
  </sheetViews>
  <sheetFormatPr defaultColWidth="9.140625" defaultRowHeight="12.75"/>
  <cols>
    <col min="1" max="1" width="9.28125" style="0" bestFit="1" customWidth="1"/>
    <col min="2" max="2" width="10.140625" style="0" bestFit="1" customWidth="1"/>
    <col min="3" max="3" width="78.140625" style="0" customWidth="1"/>
    <col min="4" max="4" width="7.28125" style="0" bestFit="1" customWidth="1"/>
    <col min="5" max="5" width="7.7109375" style="0" bestFit="1" customWidth="1"/>
    <col min="6" max="6" width="9.8515625" style="0" bestFit="1" customWidth="1"/>
    <col min="7" max="7" width="7.28125" style="0" bestFit="1" customWidth="1"/>
  </cols>
  <sheetData>
    <row r="1" ht="12.75">
      <c r="A1" s="2" t="s">
        <v>20</v>
      </c>
    </row>
    <row r="2" spans="1:6" ht="12.75">
      <c r="A2" s="4" t="s">
        <v>19</v>
      </c>
      <c r="B2" t="s">
        <v>10</v>
      </c>
      <c r="C2" s="4" t="s">
        <v>17</v>
      </c>
      <c r="D2" t="s">
        <v>5</v>
      </c>
      <c r="E2" t="s">
        <v>6</v>
      </c>
      <c r="F2" s="4" t="s">
        <v>11</v>
      </c>
    </row>
    <row r="3" spans="1:6" ht="12.75">
      <c r="A3">
        <v>1</v>
      </c>
      <c r="B3" s="7">
        <v>0</v>
      </c>
      <c r="C3" s="7">
        <v>0</v>
      </c>
      <c r="D3" s="7">
        <v>0</v>
      </c>
      <c r="E3" s="7">
        <v>0</v>
      </c>
      <c r="F3" s="7">
        <v>0</v>
      </c>
    </row>
    <row r="4" spans="1:6" ht="12.75">
      <c r="A4" t="s">
        <v>234</v>
      </c>
      <c r="B4" s="191">
        <v>28</v>
      </c>
      <c r="C4" s="184">
        <v>6</v>
      </c>
      <c r="D4" s="184">
        <v>7</v>
      </c>
      <c r="E4" s="184">
        <v>15</v>
      </c>
      <c r="F4" s="184">
        <v>0</v>
      </c>
    </row>
    <row r="5" spans="1:6" ht="12.75">
      <c r="A5" t="s">
        <v>235</v>
      </c>
      <c r="B5" s="191">
        <v>36</v>
      </c>
      <c r="C5" s="184">
        <v>7</v>
      </c>
      <c r="D5" s="184">
        <v>9</v>
      </c>
      <c r="E5" s="184">
        <v>20</v>
      </c>
      <c r="F5" s="184">
        <v>0</v>
      </c>
    </row>
    <row r="6" spans="1:6" ht="12.75">
      <c r="A6">
        <v>2</v>
      </c>
      <c r="B6" s="184">
        <f aca="true" t="shared" si="0" ref="B6:B11">SUM(C6:F6)</f>
        <v>41</v>
      </c>
      <c r="C6" s="184">
        <v>7</v>
      </c>
      <c r="D6" s="184">
        <v>11</v>
      </c>
      <c r="E6" s="184">
        <v>23</v>
      </c>
      <c r="F6" s="184">
        <v>0</v>
      </c>
    </row>
    <row r="7" spans="1:6" ht="12.75">
      <c r="A7">
        <v>3</v>
      </c>
      <c r="B7" s="184">
        <f t="shared" si="0"/>
        <v>46</v>
      </c>
      <c r="C7" s="291">
        <v>8</v>
      </c>
      <c r="D7" s="184">
        <v>12</v>
      </c>
      <c r="E7" s="184">
        <v>26</v>
      </c>
      <c r="F7" s="184">
        <v>0</v>
      </c>
    </row>
    <row r="8" spans="1:6" ht="12.75">
      <c r="A8">
        <v>4</v>
      </c>
      <c r="B8" s="184">
        <f t="shared" si="0"/>
        <v>51</v>
      </c>
      <c r="C8" s="184">
        <v>9</v>
      </c>
      <c r="D8" s="184">
        <v>13</v>
      </c>
      <c r="E8" s="184">
        <v>29</v>
      </c>
      <c r="F8" s="184">
        <v>0</v>
      </c>
    </row>
    <row r="9" spans="1:6" ht="12.75">
      <c r="A9">
        <v>5</v>
      </c>
      <c r="B9" s="184">
        <f t="shared" si="0"/>
        <v>56</v>
      </c>
      <c r="C9" s="184">
        <v>10</v>
      </c>
      <c r="D9" s="184">
        <v>15</v>
      </c>
      <c r="E9" s="184">
        <v>31</v>
      </c>
      <c r="F9" s="184">
        <v>0</v>
      </c>
    </row>
    <row r="10" spans="1:6" ht="12.75">
      <c r="A10">
        <v>6</v>
      </c>
      <c r="B10" s="184">
        <f t="shared" si="0"/>
        <v>61</v>
      </c>
      <c r="C10" s="184">
        <v>11</v>
      </c>
      <c r="D10" s="184">
        <v>16</v>
      </c>
      <c r="E10" s="184">
        <v>34</v>
      </c>
      <c r="F10" s="184">
        <v>0</v>
      </c>
    </row>
    <row r="11" spans="1:6" ht="12.75">
      <c r="A11">
        <v>7</v>
      </c>
      <c r="B11" s="184">
        <f t="shared" si="0"/>
        <v>66</v>
      </c>
      <c r="C11" s="184">
        <v>12</v>
      </c>
      <c r="D11" s="184">
        <v>18</v>
      </c>
      <c r="E11" s="184">
        <v>36</v>
      </c>
      <c r="F11" s="184">
        <v>0</v>
      </c>
    </row>
    <row r="16" spans="1:2" ht="12.75">
      <c r="A16" t="s">
        <v>202</v>
      </c>
      <c r="B16">
        <v>0.535</v>
      </c>
    </row>
    <row r="17" spans="1:2" ht="12.75">
      <c r="A17" t="s">
        <v>203</v>
      </c>
      <c r="B17">
        <v>1.33</v>
      </c>
    </row>
    <row r="19" spans="3:7" ht="12.75">
      <c r="C19" s="8"/>
      <c r="D19" s="9"/>
      <c r="E19" s="9"/>
      <c r="F19" s="9"/>
      <c r="G19" s="8"/>
    </row>
    <row r="20" spans="3:7" ht="13.5" customHeight="1">
      <c r="C20" s="8" t="s">
        <v>207</v>
      </c>
      <c r="D20" s="8">
        <v>640002</v>
      </c>
      <c r="F20" s="9"/>
      <c r="G20" s="8"/>
    </row>
    <row r="21" spans="3:7" ht="12.75">
      <c r="C21" s="8" t="s">
        <v>208</v>
      </c>
      <c r="D21" s="8">
        <v>640005</v>
      </c>
      <c r="F21" s="9"/>
      <c r="G21" s="8"/>
    </row>
    <row r="22" spans="3:7" ht="12.75">
      <c r="C22" s="8" t="s">
        <v>209</v>
      </c>
      <c r="D22" s="8">
        <v>640003</v>
      </c>
      <c r="F22" s="9"/>
      <c r="G22" s="8">
        <f>8*0.75</f>
        <v>6</v>
      </c>
    </row>
    <row r="23" spans="3:7" ht="26.25" customHeight="1">
      <c r="C23" s="288" t="s">
        <v>248</v>
      </c>
      <c r="D23" s="8">
        <v>640001</v>
      </c>
      <c r="F23" s="9"/>
      <c r="G23" s="8"/>
    </row>
    <row r="24" spans="3:7" ht="12.75">
      <c r="C24" s="8" t="s">
        <v>210</v>
      </c>
      <c r="D24" s="8">
        <v>640004</v>
      </c>
      <c r="F24" s="9"/>
      <c r="G24" s="8"/>
    </row>
    <row r="25" spans="3:7" ht="12.75">
      <c r="C25" s="8" t="s">
        <v>211</v>
      </c>
      <c r="D25" s="8">
        <v>640006</v>
      </c>
      <c r="F25" s="9"/>
      <c r="G25" s="8"/>
    </row>
    <row r="26" spans="3:7" ht="12.75">
      <c r="C26" s="8" t="s">
        <v>212</v>
      </c>
      <c r="D26" s="8">
        <v>640009</v>
      </c>
      <c r="F26" s="9"/>
      <c r="G26" s="8"/>
    </row>
    <row r="27" spans="3:7" ht="12.75">
      <c r="C27" s="8" t="s">
        <v>213</v>
      </c>
      <c r="D27" s="8">
        <v>627003</v>
      </c>
      <c r="F27" s="9"/>
      <c r="G27" s="8"/>
    </row>
    <row r="28" spans="3:7" ht="12.75">
      <c r="C28" s="8" t="s">
        <v>214</v>
      </c>
      <c r="D28" s="8">
        <v>640004</v>
      </c>
      <c r="F28" s="9"/>
      <c r="G28" s="8"/>
    </row>
    <row r="29" spans="3:7" ht="12.75">
      <c r="C29" s="8" t="s">
        <v>215</v>
      </c>
      <c r="D29" s="8">
        <v>640208</v>
      </c>
      <c r="F29" s="9"/>
      <c r="G29" s="8"/>
    </row>
    <row r="30" spans="3:7" ht="12.75">
      <c r="C30" s="314" t="s">
        <v>287</v>
      </c>
      <c r="D30" s="313">
        <v>640010</v>
      </c>
      <c r="F30" s="9"/>
      <c r="G30" s="8"/>
    </row>
    <row r="31" spans="3:7" ht="12.75">
      <c r="C31" s="8" t="s">
        <v>216</v>
      </c>
      <c r="D31" s="8">
        <v>640021</v>
      </c>
      <c r="E31" s="8"/>
      <c r="F31" s="8"/>
      <c r="G31" s="8"/>
    </row>
    <row r="32" spans="3:7" ht="12.75">
      <c r="C32" s="8" t="s">
        <v>217</v>
      </c>
      <c r="D32" s="8">
        <v>640024</v>
      </c>
      <c r="E32" s="8"/>
      <c r="F32" s="8"/>
      <c r="G32" s="8"/>
    </row>
    <row r="33" spans="3:7" ht="12.75">
      <c r="C33" s="8" t="s">
        <v>218</v>
      </c>
      <c r="D33" s="8">
        <v>640022</v>
      </c>
      <c r="E33" s="8"/>
      <c r="F33" s="8"/>
      <c r="G33" s="8"/>
    </row>
    <row r="34" spans="3:4" ht="25.5">
      <c r="C34" s="134" t="s">
        <v>249</v>
      </c>
      <c r="D34">
        <v>640020</v>
      </c>
    </row>
    <row r="35" spans="3:4" ht="12.75">
      <c r="C35" t="s">
        <v>219</v>
      </c>
      <c r="D35">
        <v>640004</v>
      </c>
    </row>
    <row r="36" spans="3:4" ht="12.75">
      <c r="C36" t="s">
        <v>220</v>
      </c>
      <c r="D36">
        <v>640025</v>
      </c>
    </row>
    <row r="37" spans="3:4" ht="12.75">
      <c r="C37" t="s">
        <v>221</v>
      </c>
      <c r="D37">
        <v>640026</v>
      </c>
    </row>
    <row r="38" spans="3:4" ht="12.75">
      <c r="C38" t="s">
        <v>222</v>
      </c>
      <c r="D38">
        <v>627003</v>
      </c>
    </row>
    <row r="39" spans="3:4" ht="12.75">
      <c r="C39" t="s">
        <v>223</v>
      </c>
      <c r="D39">
        <v>640004</v>
      </c>
    </row>
    <row r="40" spans="3:4" ht="12.75">
      <c r="C40" t="s">
        <v>224</v>
      </c>
      <c r="D40">
        <v>640208</v>
      </c>
    </row>
    <row r="41" spans="3:4" ht="12.75">
      <c r="C41" s="4" t="s">
        <v>288</v>
      </c>
      <c r="D41" s="313">
        <v>640023</v>
      </c>
    </row>
    <row r="42" spans="3:4" ht="12.75">
      <c r="C42" t="s">
        <v>225</v>
      </c>
      <c r="D42">
        <v>640035</v>
      </c>
    </row>
    <row r="43" spans="3:4" ht="12.75">
      <c r="C43" t="s">
        <v>226</v>
      </c>
      <c r="D43">
        <v>640038</v>
      </c>
    </row>
    <row r="44" spans="3:4" ht="12.75">
      <c r="C44" t="s">
        <v>227</v>
      </c>
      <c r="D44">
        <v>640036</v>
      </c>
    </row>
    <row r="45" spans="3:4" ht="25.5">
      <c r="C45" s="134" t="s">
        <v>250</v>
      </c>
      <c r="D45">
        <v>640001</v>
      </c>
    </row>
    <row r="46" spans="3:4" ht="12.75">
      <c r="C46" t="s">
        <v>228</v>
      </c>
      <c r="D46">
        <v>640004</v>
      </c>
    </row>
    <row r="47" spans="3:4" ht="12.75">
      <c r="C47" t="s">
        <v>229</v>
      </c>
      <c r="D47">
        <v>640039</v>
      </c>
    </row>
    <row r="48" spans="3:4" ht="12.75">
      <c r="C48" t="s">
        <v>230</v>
      </c>
      <c r="D48">
        <v>640040</v>
      </c>
    </row>
    <row r="49" spans="3:4" ht="12.75">
      <c r="C49" t="s">
        <v>231</v>
      </c>
      <c r="D49">
        <v>627003</v>
      </c>
    </row>
    <row r="50" spans="3:4" ht="12.75">
      <c r="C50" t="s">
        <v>232</v>
      </c>
      <c r="D50">
        <v>640004</v>
      </c>
    </row>
    <row r="51" spans="3:4" ht="12.75">
      <c r="C51" t="s">
        <v>233</v>
      </c>
      <c r="D51">
        <v>640208</v>
      </c>
    </row>
    <row r="52" spans="3:4" ht="12.75">
      <c r="C52" s="4" t="s">
        <v>266</v>
      </c>
      <c r="D52" s="313">
        <v>640037</v>
      </c>
    </row>
  </sheetData>
  <sheetProtection formatCells="0"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Operations</dc:creator>
  <cp:keywords/>
  <dc:description/>
  <cp:lastModifiedBy>Covington</cp:lastModifiedBy>
  <cp:lastPrinted>2013-07-09T15:06:26Z</cp:lastPrinted>
  <dcterms:created xsi:type="dcterms:W3CDTF">1998-05-26T21:44:32Z</dcterms:created>
  <dcterms:modified xsi:type="dcterms:W3CDTF">2013-12-31T18:03:09Z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