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ustomProperty2.bin" ContentType="application/vnd.openxmlformats-officedocument.spreadsheetml.customProperty"/>
  <Override PartName="/xl/customProperty3.bin" ContentType="application/vnd.openxmlformats-officedocument.spreadsheetml.customProperty"/>
  <Override PartName="/xl/drawings/drawing7.xml" ContentType="application/vnd.openxmlformats-officedocument.drawing+xml"/>
  <Override PartName="/xl/comments2.xml" ContentType="application/vnd.openxmlformats-officedocument.spreadsheetml.comments+xml"/>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gets.sharepoint.com/sites/SWAR/SWAR/ACFR 2025/Forms/"/>
    </mc:Choice>
  </mc:AlternateContent>
  <xr:revisionPtr revIDLastSave="1638" documentId="13_ncr:1_{FFC7344C-AD21-40D4-AF26-148C664204C4}" xr6:coauthVersionLast="47" xr6:coauthVersionMax="47" xr10:uidLastSave="{465D397F-449C-48A1-919E-60867184F996}"/>
  <bookViews>
    <workbookView xWindow="-108" yWindow="-108" windowWidth="23256" windowHeight="12456" tabRatio="889" activeTab="1" xr2:uid="{00000000-000D-0000-FFFF-FFFF00000000}"/>
  </bookViews>
  <sheets>
    <sheet name="Checklist" sheetId="50" r:id="rId1"/>
    <sheet name="Instructions" sheetId="40" r:id="rId2"/>
    <sheet name="Long Term Liabilities" sheetId="44" r:id="rId3"/>
    <sheet name="Debt Service Schedule" sheetId="51" r:id="rId4"/>
    <sheet name="Significant Commit - General" sheetId="52" r:id="rId5"/>
    <sheet name="Significant Commit - Specific" sheetId="53" r:id="rId6"/>
    <sheet name="beg bal" sheetId="49" state="hidden" r:id="rId7"/>
    <sheet name="beg bal linked" sheetId="58" state="hidden" r:id="rId8"/>
    <sheet name="FCC-data" sheetId="61" state="hidden" r:id="rId9"/>
    <sheet name="FCC-date and NA " sheetId="60" state="hidden" r:id="rId10"/>
    <sheet name="Entity List 6.30.2025" sheetId="55" state="hidden" r:id="rId11"/>
  </sheets>
  <externalReferences>
    <externalReference r:id="rId12"/>
    <externalReference r:id="rId13"/>
  </externalReferences>
  <definedNames>
    <definedName name="_xlnm._FilterDatabase" localSheetId="6" hidden="1">'beg bal'!$C$19:$W$167</definedName>
    <definedName name="_xlnm._FilterDatabase" localSheetId="7" hidden="1">'beg bal linked'!$A$1:$Y$335</definedName>
    <definedName name="_xlnm._FilterDatabase" localSheetId="8" hidden="1">'FCC-data'!$B$1:$S$41</definedName>
    <definedName name="_xlnm._FilterDatabase" localSheetId="9" hidden="1">'FCC-date and NA '!$B$1:$S$5</definedName>
    <definedName name="AS2DocOpenMode" hidden="1">"AS2DocumentEdit"</definedName>
    <definedName name="BU">'Entity List 6.30.2025'!$A$3:$A$130</definedName>
    <definedName name="CIP_BB">'[1]CIP Beg Bal'!$A$1:$F$134</definedName>
    <definedName name="Entity1">'Entity List 6.30.2025'!$A$3:$A$129</definedName>
    <definedName name="Entity2">'Entity List 6.30.2025'!$A$3:$B$129</definedName>
    <definedName name="Entity3">'Entity List 6.30.2025'!$A$3:$C$129</definedName>
    <definedName name="NA">'Entity List 6.30.2025'!$E$3</definedName>
    <definedName name="_xlnm.Print_Area" localSheetId="6">'beg bal'!$A$131:$E$138</definedName>
    <definedName name="_xlnm.Print_Area" localSheetId="7">'beg bal linked'!$A$142:$E$149</definedName>
    <definedName name="_xlnm.Print_Area" localSheetId="0">Checklist!$A$2:$F$26</definedName>
    <definedName name="_xlnm.Print_Area" localSheetId="3">'Debt Service Schedule'!$B$2:$G$24</definedName>
    <definedName name="_xlnm.Print_Area" localSheetId="1">Instructions!$A$6:$C$66</definedName>
    <definedName name="_xlnm.Print_Area" localSheetId="2">'Long Term Liabilities'!$A$2:$L$60</definedName>
    <definedName name="_xlnm.Print_Area" localSheetId="4">'Significant Commit - General'!$A$1:$L$19</definedName>
    <definedName name="_xlnm.Print_Area" localSheetId="5">'Significant Commit - Specific'!$A$1:$K$50</definedName>
    <definedName name="_xlnm.Print_Titles" localSheetId="0">Checklist!$2:$8</definedName>
    <definedName name="_xlnm.Print_Titles" localSheetId="3">'Debt Service Schedule'!$2:$8</definedName>
    <definedName name="_xlnm.Print_Titles" localSheetId="10">'Entity List 6.30.2025'!$1:$1</definedName>
    <definedName name="_xlnm.Print_Titles" localSheetId="1">Instructions!$1:$5</definedName>
    <definedName name="YN">'Entity List 6.30.2025'!$G$3:$G$4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55" i="58" l="1"/>
  <c r="L157" i="58"/>
  <c r="K155" i="58"/>
  <c r="L76" i="58"/>
  <c r="L67" i="58"/>
  <c r="L64" i="58"/>
  <c r="L60" i="58"/>
  <c r="L57" i="58"/>
  <c r="L56" i="58"/>
  <c r="L55" i="58"/>
  <c r="L53" i="58"/>
  <c r="L52" i="58"/>
  <c r="L51" i="58"/>
  <c r="L50" i="58"/>
  <c r="L48" i="58"/>
  <c r="L47" i="58"/>
  <c r="L44" i="58"/>
  <c r="L42" i="58"/>
  <c r="L41" i="58"/>
  <c r="L36" i="58"/>
  <c r="L34" i="58"/>
  <c r="L33" i="58"/>
  <c r="L30" i="58"/>
  <c r="L29" i="58"/>
  <c r="L24" i="58"/>
  <c r="L23" i="58"/>
  <c r="L74" i="58"/>
  <c r="K76" i="58"/>
  <c r="K69" i="58"/>
  <c r="K68" i="58"/>
  <c r="K67" i="58"/>
  <c r="K61" i="58"/>
  <c r="K60" i="58"/>
  <c r="K58" i="58"/>
  <c r="K57" i="58"/>
  <c r="K56" i="58"/>
  <c r="K55" i="58"/>
  <c r="K52" i="58"/>
  <c r="K51" i="58"/>
  <c r="K50" i="58"/>
  <c r="K48" i="58"/>
  <c r="K47" i="58"/>
  <c r="K75" i="58"/>
  <c r="K44" i="58"/>
  <c r="K41" i="58"/>
  <c r="K37" i="58"/>
  <c r="K36" i="58"/>
  <c r="K34" i="58"/>
  <c r="K33" i="58"/>
  <c r="K32" i="58"/>
  <c r="K30" i="58"/>
  <c r="K29" i="58"/>
  <c r="K28" i="58"/>
  <c r="K27" i="58"/>
  <c r="K24" i="58"/>
  <c r="K22" i="58"/>
  <c r="K21" i="58"/>
  <c r="K73" i="58"/>
  <c r="K122" i="58"/>
  <c r="F86" i="58"/>
  <c r="F101" i="58"/>
  <c r="F102" i="58"/>
  <c r="F104" i="58"/>
  <c r="F110" i="58"/>
  <c r="L114" i="58"/>
  <c r="M87" i="58"/>
  <c r="K134" i="58"/>
  <c r="K87" i="58"/>
  <c r="K84" i="58"/>
  <c r="K114" i="58"/>
  <c r="M85" i="58"/>
  <c r="M84" i="58"/>
  <c r="J97" i="58"/>
  <c r="M136" i="58"/>
  <c r="I90" i="58"/>
  <c r="I84" i="58"/>
  <c r="I96" i="58"/>
  <c r="I92" i="58"/>
  <c r="I85" i="58"/>
  <c r="H114" i="58"/>
  <c r="H112" i="58"/>
  <c r="H108" i="58"/>
  <c r="H100" i="58"/>
  <c r="H96" i="58"/>
  <c r="H92" i="58"/>
  <c r="H87" i="58"/>
  <c r="H84" i="58"/>
  <c r="F78" i="58"/>
  <c r="Q25" i="58"/>
  <c r="Q77" i="58"/>
  <c r="C2" i="58" l="1"/>
  <c r="D10" i="51" s="1"/>
  <c r="D11" i="51" s="1"/>
  <c r="D12" i="51" s="1"/>
  <c r="D13" i="51" s="1"/>
  <c r="D14" i="51" s="1"/>
  <c r="G52" i="44"/>
  <c r="H52" i="44"/>
  <c r="I52" i="44"/>
  <c r="K52" i="44"/>
  <c r="F32" i="44"/>
  <c r="E14" i="61" s="1"/>
  <c r="F47" i="44"/>
  <c r="J47" i="44" s="1"/>
  <c r="F41" i="44"/>
  <c r="E34" i="61" s="1"/>
  <c r="F44" i="44"/>
  <c r="J44" i="44" s="1"/>
  <c r="F35" i="44"/>
  <c r="J35" i="44" s="1"/>
  <c r="F38" i="44"/>
  <c r="J38" i="44" s="1"/>
  <c r="F29" i="44"/>
  <c r="J29" i="44" s="1"/>
  <c r="F26" i="44"/>
  <c r="E18" i="61" s="1"/>
  <c r="V149" i="58"/>
  <c r="V152" i="58" s="1"/>
  <c r="V135" i="58"/>
  <c r="V138" i="58" s="1"/>
  <c r="F35" i="58"/>
  <c r="F38" i="58"/>
  <c r="F59" i="58"/>
  <c r="F63" i="58"/>
  <c r="F154" i="58"/>
  <c r="V79" i="58"/>
  <c r="V82" i="58" s="1"/>
  <c r="E21" i="51"/>
  <c r="F21" i="51"/>
  <c r="G11" i="51"/>
  <c r="G18" i="51"/>
  <c r="G19" i="51"/>
  <c r="G20" i="51"/>
  <c r="B5" i="58"/>
  <c r="F15" i="44"/>
  <c r="J15" i="44" s="1"/>
  <c r="E25" i="61"/>
  <c r="E24" i="61"/>
  <c r="E23" i="61"/>
  <c r="F23" i="44"/>
  <c r="J23" i="44" s="1"/>
  <c r="T25" i="61"/>
  <c r="S25" i="61"/>
  <c r="R25" i="61"/>
  <c r="Q25" i="61"/>
  <c r="O25" i="61"/>
  <c r="N25" i="61"/>
  <c r="M25" i="61"/>
  <c r="L25" i="61"/>
  <c r="K25" i="61"/>
  <c r="J25" i="61"/>
  <c r="I25" i="61"/>
  <c r="T24" i="61"/>
  <c r="S24" i="61"/>
  <c r="R24" i="61"/>
  <c r="Q24" i="61"/>
  <c r="O24" i="61"/>
  <c r="N24" i="61"/>
  <c r="M24" i="61"/>
  <c r="L24" i="61"/>
  <c r="K24" i="61"/>
  <c r="J24" i="61"/>
  <c r="I24" i="61"/>
  <c r="T23" i="61"/>
  <c r="S23" i="61"/>
  <c r="R23" i="61"/>
  <c r="Q23" i="61"/>
  <c r="O23" i="61"/>
  <c r="N23" i="61"/>
  <c r="M23" i="61"/>
  <c r="L23" i="61"/>
  <c r="K23" i="61"/>
  <c r="J23" i="61"/>
  <c r="I23" i="61"/>
  <c r="T22" i="61"/>
  <c r="S22" i="61"/>
  <c r="R22" i="61"/>
  <c r="Q22" i="61"/>
  <c r="O22" i="61"/>
  <c r="N22" i="61"/>
  <c r="M22" i="61"/>
  <c r="L22" i="61"/>
  <c r="K22" i="61"/>
  <c r="J22" i="61"/>
  <c r="I22" i="61"/>
  <c r="A1" i="44"/>
  <c r="F20" i="44"/>
  <c r="J20" i="44" s="1"/>
  <c r="T5" i="61"/>
  <c r="T6" i="61"/>
  <c r="T7" i="61"/>
  <c r="T8" i="61"/>
  <c r="T9" i="61"/>
  <c r="T10" i="61"/>
  <c r="T11" i="61"/>
  <c r="T12" i="61"/>
  <c r="T13" i="61"/>
  <c r="T14" i="61"/>
  <c r="T15" i="61"/>
  <c r="T16" i="61"/>
  <c r="T17" i="61"/>
  <c r="T18" i="61"/>
  <c r="T19" i="61"/>
  <c r="T20" i="61"/>
  <c r="T21" i="61"/>
  <c r="T26" i="61"/>
  <c r="T27" i="61"/>
  <c r="T28" i="61"/>
  <c r="T29" i="61"/>
  <c r="T30" i="61"/>
  <c r="T31" i="61"/>
  <c r="T32" i="61"/>
  <c r="T33" i="61"/>
  <c r="T34" i="61"/>
  <c r="T35" i="61"/>
  <c r="T36" i="61"/>
  <c r="T37" i="61"/>
  <c r="T38" i="61"/>
  <c r="T39" i="61"/>
  <c r="T40" i="61"/>
  <c r="T41" i="61"/>
  <c r="S5" i="61"/>
  <c r="S6" i="61"/>
  <c r="S7" i="61"/>
  <c r="S8" i="61"/>
  <c r="S9" i="61"/>
  <c r="S10" i="61"/>
  <c r="S11" i="61"/>
  <c r="S12" i="61"/>
  <c r="S13" i="61"/>
  <c r="S14" i="61"/>
  <c r="S15" i="61"/>
  <c r="S16" i="61"/>
  <c r="S17" i="61"/>
  <c r="S18" i="61"/>
  <c r="S19" i="61"/>
  <c r="S20" i="61"/>
  <c r="S21" i="61"/>
  <c r="S26" i="61"/>
  <c r="S27" i="61"/>
  <c r="S28" i="61"/>
  <c r="S29" i="61"/>
  <c r="S30" i="61"/>
  <c r="S31" i="61"/>
  <c r="S32" i="61"/>
  <c r="S33" i="61"/>
  <c r="S34" i="61"/>
  <c r="S35" i="61"/>
  <c r="S36" i="61"/>
  <c r="S37" i="61"/>
  <c r="S38" i="61"/>
  <c r="S39" i="61"/>
  <c r="S40" i="61"/>
  <c r="S41" i="61"/>
  <c r="S4" i="61"/>
  <c r="T4" i="61"/>
  <c r="S3" i="61"/>
  <c r="T3" i="61"/>
  <c r="G15" i="61"/>
  <c r="G16" i="61"/>
  <c r="G17" i="61"/>
  <c r="R41" i="61"/>
  <c r="Q41" i="61"/>
  <c r="O41" i="61"/>
  <c r="N41" i="61"/>
  <c r="M41" i="61"/>
  <c r="L41" i="61"/>
  <c r="K41" i="61"/>
  <c r="J41" i="61"/>
  <c r="I41" i="61"/>
  <c r="E41" i="61"/>
  <c r="R40" i="61"/>
  <c r="Q40" i="61"/>
  <c r="O40" i="61"/>
  <c r="N40" i="61"/>
  <c r="M40" i="61"/>
  <c r="L40" i="61"/>
  <c r="K40" i="61"/>
  <c r="J40" i="61"/>
  <c r="I40" i="61"/>
  <c r="F40" i="61"/>
  <c r="E40" i="61"/>
  <c r="R39" i="61"/>
  <c r="Q39" i="61"/>
  <c r="O39" i="61"/>
  <c r="N39" i="61"/>
  <c r="M39" i="61"/>
  <c r="L39" i="61"/>
  <c r="K39" i="61"/>
  <c r="J39" i="61"/>
  <c r="I39" i="61"/>
  <c r="E39" i="61"/>
  <c r="R38" i="61"/>
  <c r="Q38" i="61"/>
  <c r="O38" i="61"/>
  <c r="N38" i="61"/>
  <c r="M38" i="61"/>
  <c r="L38" i="61"/>
  <c r="K38" i="61"/>
  <c r="J38" i="61"/>
  <c r="I38" i="61"/>
  <c r="R37" i="61"/>
  <c r="Q37" i="61"/>
  <c r="O37" i="61"/>
  <c r="N37" i="61"/>
  <c r="M37" i="61"/>
  <c r="L37" i="61"/>
  <c r="K37" i="61"/>
  <c r="J37" i="61"/>
  <c r="I37" i="61"/>
  <c r="E37" i="61"/>
  <c r="R36" i="61"/>
  <c r="Q36" i="61"/>
  <c r="O36" i="61"/>
  <c r="N36" i="61"/>
  <c r="M36" i="61"/>
  <c r="L36" i="61"/>
  <c r="K36" i="61"/>
  <c r="J36" i="61"/>
  <c r="I36" i="61"/>
  <c r="F36" i="61"/>
  <c r="E36" i="61"/>
  <c r="R35" i="61"/>
  <c r="Q35" i="61"/>
  <c r="O35" i="61"/>
  <c r="N35" i="61"/>
  <c r="M35" i="61"/>
  <c r="L35" i="61"/>
  <c r="K35" i="61"/>
  <c r="J35" i="61"/>
  <c r="I35" i="61"/>
  <c r="E35" i="61"/>
  <c r="R34" i="61"/>
  <c r="Q34" i="61"/>
  <c r="O34" i="61"/>
  <c r="N34" i="61"/>
  <c r="M34" i="61"/>
  <c r="L34" i="61"/>
  <c r="K34" i="61"/>
  <c r="J34" i="61"/>
  <c r="I34" i="61"/>
  <c r="R33" i="61"/>
  <c r="Q33" i="61"/>
  <c r="O33" i="61"/>
  <c r="N33" i="61"/>
  <c r="M33" i="61"/>
  <c r="L33" i="61"/>
  <c r="K33" i="61"/>
  <c r="J33" i="61"/>
  <c r="I33" i="61"/>
  <c r="E33" i="61"/>
  <c r="R32" i="61"/>
  <c r="Q32" i="61"/>
  <c r="O32" i="61"/>
  <c r="N32" i="61"/>
  <c r="M32" i="61"/>
  <c r="L32" i="61"/>
  <c r="K32" i="61"/>
  <c r="J32" i="61"/>
  <c r="I32" i="61"/>
  <c r="F32" i="61"/>
  <c r="E32" i="61"/>
  <c r="R31" i="61"/>
  <c r="Q31" i="61"/>
  <c r="O31" i="61"/>
  <c r="N31" i="61"/>
  <c r="M31" i="61"/>
  <c r="L31" i="61"/>
  <c r="K31" i="61"/>
  <c r="J31" i="61"/>
  <c r="I31" i="61"/>
  <c r="E31" i="61"/>
  <c r="R30" i="61"/>
  <c r="Q30" i="61"/>
  <c r="O30" i="61"/>
  <c r="N30" i="61"/>
  <c r="M30" i="61"/>
  <c r="L30" i="61"/>
  <c r="K30" i="61"/>
  <c r="J30" i="61"/>
  <c r="I30" i="61"/>
  <c r="R29" i="61"/>
  <c r="Q29" i="61"/>
  <c r="O29" i="61"/>
  <c r="N29" i="61"/>
  <c r="M29" i="61"/>
  <c r="L29" i="61"/>
  <c r="K29" i="61"/>
  <c r="J29" i="61"/>
  <c r="I29" i="61"/>
  <c r="E29" i="61"/>
  <c r="R28" i="61"/>
  <c r="Q28" i="61"/>
  <c r="O28" i="61"/>
  <c r="N28" i="61"/>
  <c r="M28" i="61"/>
  <c r="L28" i="61"/>
  <c r="K28" i="61"/>
  <c r="J28" i="61"/>
  <c r="I28" i="61"/>
  <c r="F28" i="61"/>
  <c r="E28" i="61"/>
  <c r="R27" i="61"/>
  <c r="Q27" i="61"/>
  <c r="O27" i="61"/>
  <c r="N27" i="61"/>
  <c r="M27" i="61"/>
  <c r="L27" i="61"/>
  <c r="K27" i="61"/>
  <c r="J27" i="61"/>
  <c r="I27" i="61"/>
  <c r="E27" i="61"/>
  <c r="R26" i="61"/>
  <c r="Q26" i="61"/>
  <c r="O26" i="61"/>
  <c r="N26" i="61"/>
  <c r="M26" i="61"/>
  <c r="L26" i="61"/>
  <c r="K26" i="61"/>
  <c r="J26" i="61"/>
  <c r="I26" i="61"/>
  <c r="R21" i="61"/>
  <c r="Q21" i="61"/>
  <c r="O21" i="61"/>
  <c r="N21" i="61"/>
  <c r="M21" i="61"/>
  <c r="L21" i="61"/>
  <c r="K21" i="61"/>
  <c r="J21" i="61"/>
  <c r="I21" i="61"/>
  <c r="E21" i="61"/>
  <c r="R20" i="61"/>
  <c r="Q20" i="61"/>
  <c r="O20" i="61"/>
  <c r="N20" i="61"/>
  <c r="M20" i="61"/>
  <c r="L20" i="61"/>
  <c r="K20" i="61"/>
  <c r="J20" i="61"/>
  <c r="I20" i="61"/>
  <c r="E20" i="61"/>
  <c r="R19" i="61"/>
  <c r="Q19" i="61"/>
  <c r="O19" i="61"/>
  <c r="N19" i="61"/>
  <c r="M19" i="61"/>
  <c r="L19" i="61"/>
  <c r="K19" i="61"/>
  <c r="J19" i="61"/>
  <c r="I19" i="61"/>
  <c r="E19" i="61"/>
  <c r="R18" i="61"/>
  <c r="Q18" i="61"/>
  <c r="O18" i="61"/>
  <c r="N18" i="61"/>
  <c r="M18" i="61"/>
  <c r="L18" i="61"/>
  <c r="K18" i="61"/>
  <c r="J18" i="61"/>
  <c r="I18" i="61"/>
  <c r="R17" i="61"/>
  <c r="Q17" i="61"/>
  <c r="O17" i="61"/>
  <c r="N17" i="61"/>
  <c r="M17" i="61"/>
  <c r="L17" i="61"/>
  <c r="K17" i="61"/>
  <c r="J17" i="61"/>
  <c r="I17" i="61"/>
  <c r="E17" i="61"/>
  <c r="R16" i="61"/>
  <c r="Q16" i="61"/>
  <c r="O16" i="61"/>
  <c r="N16" i="61"/>
  <c r="M16" i="61"/>
  <c r="L16" i="61"/>
  <c r="K16" i="61"/>
  <c r="J16" i="61"/>
  <c r="I16" i="61"/>
  <c r="E16" i="61"/>
  <c r="R15" i="61"/>
  <c r="Q15" i="61"/>
  <c r="O15" i="61"/>
  <c r="N15" i="61"/>
  <c r="M15" i="61"/>
  <c r="L15" i="61"/>
  <c r="K15" i="61"/>
  <c r="J15" i="61"/>
  <c r="I15" i="61"/>
  <c r="F15" i="61"/>
  <c r="E15" i="61"/>
  <c r="R14" i="61"/>
  <c r="Q14" i="61"/>
  <c r="O14" i="61"/>
  <c r="N14" i="61"/>
  <c r="M14" i="61"/>
  <c r="L14" i="61"/>
  <c r="K14" i="61"/>
  <c r="J14" i="61"/>
  <c r="I14" i="61"/>
  <c r="R13" i="61"/>
  <c r="Q13" i="61"/>
  <c r="O13" i="61"/>
  <c r="N13" i="61"/>
  <c r="M13" i="61"/>
  <c r="L13" i="61"/>
  <c r="K13" i="61"/>
  <c r="J13" i="61"/>
  <c r="I13" i="61"/>
  <c r="F13" i="61"/>
  <c r="E13" i="61"/>
  <c r="R12" i="61"/>
  <c r="Q12" i="61"/>
  <c r="O12" i="61"/>
  <c r="N12" i="61"/>
  <c r="M12" i="61"/>
  <c r="L12" i="61"/>
  <c r="K12" i="61"/>
  <c r="J12" i="61"/>
  <c r="I12" i="61"/>
  <c r="E12" i="61"/>
  <c r="R11" i="61"/>
  <c r="Q11" i="61"/>
  <c r="O11" i="61"/>
  <c r="N11" i="61"/>
  <c r="M11" i="61"/>
  <c r="L11" i="61"/>
  <c r="K11" i="61"/>
  <c r="J11" i="61"/>
  <c r="I11" i="61"/>
  <c r="E11" i="61"/>
  <c r="R10" i="61"/>
  <c r="Q10" i="61"/>
  <c r="O10" i="61"/>
  <c r="N10" i="61"/>
  <c r="M10" i="61"/>
  <c r="L10" i="61"/>
  <c r="K10" i="61"/>
  <c r="J10" i="61"/>
  <c r="I10" i="61"/>
  <c r="R9" i="61"/>
  <c r="Q9" i="61"/>
  <c r="O9" i="61"/>
  <c r="N9" i="61"/>
  <c r="M9" i="61"/>
  <c r="L9" i="61"/>
  <c r="K9" i="61"/>
  <c r="J9" i="61"/>
  <c r="I9" i="61"/>
  <c r="E9" i="61"/>
  <c r="C9" i="61"/>
  <c r="C13" i="61" s="1"/>
  <c r="C17" i="61" s="1"/>
  <c r="C21" i="61" s="1"/>
  <c r="R8" i="61"/>
  <c r="Q8" i="61"/>
  <c r="O8" i="61"/>
  <c r="N8" i="61"/>
  <c r="M8" i="61"/>
  <c r="L8" i="61"/>
  <c r="K8" i="61"/>
  <c r="J8" i="61"/>
  <c r="I8" i="61"/>
  <c r="E8" i="61"/>
  <c r="C8" i="61"/>
  <c r="C12" i="61" s="1"/>
  <c r="C16" i="61" s="1"/>
  <c r="C20" i="61" s="1"/>
  <c r="R7" i="61"/>
  <c r="Q7" i="61"/>
  <c r="O7" i="61"/>
  <c r="N7" i="61"/>
  <c r="M7" i="61"/>
  <c r="L7" i="61"/>
  <c r="K7" i="61"/>
  <c r="J7" i="61"/>
  <c r="I7" i="61"/>
  <c r="E7" i="61"/>
  <c r="C7" i="61"/>
  <c r="C11" i="61" s="1"/>
  <c r="C15" i="61" s="1"/>
  <c r="C19" i="61" s="1"/>
  <c r="R6" i="61"/>
  <c r="Q6" i="61"/>
  <c r="O6" i="61"/>
  <c r="N6" i="61"/>
  <c r="M6" i="61"/>
  <c r="L6" i="61"/>
  <c r="K6" i="61"/>
  <c r="J6" i="61"/>
  <c r="I6" i="61"/>
  <c r="R5" i="61"/>
  <c r="Q5" i="61"/>
  <c r="O5" i="61"/>
  <c r="N5" i="61"/>
  <c r="M5" i="61"/>
  <c r="L5" i="61"/>
  <c r="K5" i="61"/>
  <c r="J5" i="61"/>
  <c r="I5" i="61"/>
  <c r="E5" i="61"/>
  <c r="R4" i="61"/>
  <c r="Q4" i="61"/>
  <c r="O4" i="61"/>
  <c r="N4" i="61"/>
  <c r="M4" i="61"/>
  <c r="L4" i="61"/>
  <c r="K4" i="61"/>
  <c r="J4" i="61"/>
  <c r="I4" i="61"/>
  <c r="E4" i="61"/>
  <c r="R3" i="61"/>
  <c r="Q3" i="61"/>
  <c r="O3" i="61"/>
  <c r="N3" i="61"/>
  <c r="M3" i="61"/>
  <c r="L3" i="61"/>
  <c r="K3" i="61"/>
  <c r="J3" i="61"/>
  <c r="I3" i="61"/>
  <c r="E3" i="61"/>
  <c r="H2" i="61"/>
  <c r="H40" i="61" s="1"/>
  <c r="P3" i="60"/>
  <c r="P4" i="60"/>
  <c r="P5" i="60"/>
  <c r="Q3" i="60"/>
  <c r="R3" i="60"/>
  <c r="R4" i="60"/>
  <c r="R5" i="60"/>
  <c r="S3" i="60"/>
  <c r="S4" i="60"/>
  <c r="S5" i="60"/>
  <c r="T3" i="60"/>
  <c r="T4" i="60"/>
  <c r="T5" i="60"/>
  <c r="E5" i="60"/>
  <c r="E4" i="60"/>
  <c r="O3" i="60"/>
  <c r="O4" i="60"/>
  <c r="O5" i="60"/>
  <c r="N3" i="60"/>
  <c r="N4" i="60"/>
  <c r="N5" i="60"/>
  <c r="M3" i="60"/>
  <c r="M4" i="60"/>
  <c r="M5" i="60"/>
  <c r="L3" i="60"/>
  <c r="L4" i="60"/>
  <c r="L5" i="60"/>
  <c r="K3" i="60"/>
  <c r="K4" i="60"/>
  <c r="K5" i="60"/>
  <c r="J3" i="60"/>
  <c r="J4" i="60"/>
  <c r="J5" i="60"/>
  <c r="I3" i="60"/>
  <c r="I4" i="60"/>
  <c r="I5" i="60"/>
  <c r="E3" i="60"/>
  <c r="H2" i="60"/>
  <c r="H3" i="60" s="1"/>
  <c r="H4" i="60" s="1"/>
  <c r="H5" i="60" s="1"/>
  <c r="F16" i="61"/>
  <c r="F29" i="61"/>
  <c r="F33" i="61"/>
  <c r="F37" i="61"/>
  <c r="F41" i="61"/>
  <c r="Q4" i="60"/>
  <c r="F17" i="61"/>
  <c r="Q5" i="60"/>
  <c r="D4" i="44"/>
  <c r="D7" i="50" s="1"/>
  <c r="D5" i="50"/>
  <c r="V159" i="58"/>
  <c r="V162" i="58" s="1"/>
  <c r="G14" i="51"/>
  <c r="C8" i="52"/>
  <c r="C6" i="52"/>
  <c r="C7" i="52"/>
  <c r="C8" i="53"/>
  <c r="C7" i="53"/>
  <c r="C6" i="53"/>
  <c r="C4" i="53"/>
  <c r="C4" i="52"/>
  <c r="G17" i="51"/>
  <c r="G16" i="51"/>
  <c r="G15" i="51"/>
  <c r="G13" i="51"/>
  <c r="G12" i="51"/>
  <c r="G10" i="51"/>
  <c r="D3" i="50"/>
  <c r="H80" i="58"/>
  <c r="G21" i="51" l="1"/>
  <c r="C47" i="53"/>
  <c r="C50" i="53"/>
  <c r="D17" i="51"/>
  <c r="D16" i="51"/>
  <c r="D15" i="51"/>
  <c r="D20" i="51"/>
  <c r="D19" i="51"/>
  <c r="D18" i="51"/>
  <c r="E22" i="61"/>
  <c r="E10" i="61"/>
  <c r="J32" i="44"/>
  <c r="E38" i="61"/>
  <c r="E6" i="61"/>
  <c r="E2" i="61"/>
  <c r="J41" i="44"/>
  <c r="V163" i="58"/>
  <c r="J26" i="44"/>
  <c r="E30" i="61"/>
  <c r="E26" i="61"/>
  <c r="H20" i="61"/>
  <c r="H36" i="61"/>
  <c r="H14" i="61"/>
  <c r="C5" i="52"/>
  <c r="H7" i="61"/>
  <c r="H17" i="61"/>
  <c r="H39" i="61"/>
  <c r="H29" i="61"/>
  <c r="H23" i="61"/>
  <c r="H28" i="61"/>
  <c r="H11" i="61"/>
  <c r="H12" i="61"/>
  <c r="H25" i="61"/>
  <c r="H8" i="61"/>
  <c r="H19" i="61"/>
  <c r="H22" i="61"/>
  <c r="H13" i="61"/>
  <c r="F52" i="44"/>
  <c r="H4" i="61"/>
  <c r="H6" i="61"/>
  <c r="H41" i="61"/>
  <c r="H24" i="61"/>
  <c r="H3" i="61"/>
  <c r="H5" i="61"/>
  <c r="H10" i="61"/>
  <c r="C5" i="51"/>
  <c r="H33" i="61"/>
  <c r="C5" i="53"/>
  <c r="H30" i="61"/>
  <c r="H9" i="61"/>
  <c r="H21" i="61"/>
  <c r="H26" i="61"/>
  <c r="H32" i="61"/>
  <c r="H35" i="61"/>
  <c r="H31" i="61"/>
  <c r="H16" i="61"/>
  <c r="H27" i="61"/>
  <c r="H38" i="61"/>
  <c r="H18" i="61"/>
  <c r="H15" i="61"/>
  <c r="H34" i="61"/>
  <c r="H37" i="61"/>
  <c r="C24" i="61"/>
  <c r="C28" i="61"/>
  <c r="C32" i="61" s="1"/>
  <c r="C36" i="61" s="1"/>
  <c r="C40" i="61" s="1"/>
  <c r="C23" i="61"/>
  <c r="C27" i="61"/>
  <c r="C31" i="61" s="1"/>
  <c r="C35" i="61" s="1"/>
  <c r="C39" i="61" s="1"/>
  <c r="C25" i="61"/>
  <c r="C29" i="61"/>
  <c r="C33" i="61" s="1"/>
  <c r="C37" i="61" s="1"/>
  <c r="C41" i="61" s="1"/>
  <c r="J52" i="44" l="1"/>
  <c r="B34" i="61"/>
  <c r="B23" i="61"/>
  <c r="B13" i="61"/>
  <c r="B22" i="61"/>
  <c r="B24" i="61"/>
  <c r="B2" i="61"/>
  <c r="B41" i="61"/>
  <c r="E114" i="58"/>
  <c r="B10" i="61"/>
  <c r="B12" i="61"/>
  <c r="E116" i="58"/>
  <c r="B4" i="61"/>
  <c r="B26" i="61"/>
  <c r="B25" i="61"/>
  <c r="B38" i="61"/>
  <c r="B16" i="61"/>
  <c r="B28" i="61"/>
  <c r="B39" i="61"/>
  <c r="B17" i="61"/>
  <c r="B30" i="61"/>
  <c r="B11" i="61"/>
  <c r="B32" i="61"/>
  <c r="B27" i="61"/>
  <c r="B18" i="61"/>
  <c r="B33" i="61"/>
  <c r="B31" i="61"/>
  <c r="B5" i="61"/>
  <c r="B36" i="61"/>
  <c r="B15" i="61"/>
  <c r="B6" i="61"/>
  <c r="B19" i="61"/>
  <c r="B29" i="61"/>
  <c r="B40" i="61"/>
  <c r="B7" i="61"/>
  <c r="B21" i="61"/>
  <c r="B14" i="61"/>
  <c r="B37" i="61"/>
  <c r="B20" i="61"/>
  <c r="B35" i="61"/>
  <c r="B3" i="61"/>
  <c r="B8" i="61"/>
  <c r="B9" i="61"/>
  <c r="Y36" i="58"/>
  <c r="X36" i="58"/>
  <c r="W76" i="58"/>
  <c r="O90" i="58"/>
  <c r="J124" i="58"/>
  <c r="D2" i="60"/>
  <c r="W28" i="58"/>
  <c r="N124" i="58"/>
  <c r="X114" i="58"/>
  <c r="K113" i="58"/>
  <c r="G117" i="58"/>
  <c r="Y158" i="58"/>
  <c r="K109" i="58"/>
  <c r="J24" i="58"/>
  <c r="X140" i="58"/>
  <c r="L111" i="58"/>
  <c r="G87" i="58"/>
  <c r="J114" i="58"/>
  <c r="M43" i="58"/>
  <c r="N100" i="58"/>
  <c r="W145" i="58"/>
  <c r="O22" i="58"/>
  <c r="R42" i="58"/>
  <c r="W132" i="58"/>
  <c r="P91" i="58"/>
  <c r="U23" i="58"/>
  <c r="P41" i="58"/>
  <c r="P20" i="58"/>
  <c r="T22" i="58"/>
  <c r="X166" i="58"/>
  <c r="M29" i="58"/>
  <c r="J37" i="58"/>
  <c r="T146" i="58"/>
  <c r="Y88" i="58"/>
  <c r="N43" i="58"/>
  <c r="R49" i="58"/>
  <c r="Y58" i="58"/>
  <c r="P45" i="58"/>
  <c r="U119" i="58"/>
  <c r="U80" i="58"/>
  <c r="Y55" i="58"/>
  <c r="R111" i="58"/>
  <c r="W143" i="58"/>
  <c r="O28" i="58"/>
  <c r="O34" i="58"/>
  <c r="T112" i="58"/>
  <c r="Y112" i="58"/>
  <c r="W142" i="58"/>
  <c r="N116" i="58"/>
  <c r="S28" i="58"/>
  <c r="Q157" i="58"/>
  <c r="R145" i="58"/>
  <c r="H95" i="58"/>
  <c r="H123" i="58"/>
  <c r="O121" i="58"/>
  <c r="W140" i="58"/>
  <c r="G103" i="58"/>
  <c r="L133" i="58"/>
  <c r="L43" i="58"/>
  <c r="T58" i="58"/>
  <c r="L145" i="58"/>
  <c r="Q100" i="58"/>
  <c r="K145" i="58"/>
  <c r="I99" i="58"/>
  <c r="W51" i="58"/>
  <c r="N37" i="58"/>
  <c r="W116" i="58"/>
  <c r="I34" i="58"/>
  <c r="Q140" i="58"/>
  <c r="I20" i="58"/>
  <c r="O91" i="58"/>
  <c r="P46" i="58"/>
  <c r="X133" i="58"/>
  <c r="X62" i="58"/>
  <c r="P75" i="58"/>
  <c r="Q114" i="58"/>
  <c r="I150" i="58"/>
  <c r="U129" i="58"/>
  <c r="R64" i="58"/>
  <c r="P119" i="58"/>
  <c r="I131" i="58"/>
  <c r="L119" i="58"/>
  <c r="S126" i="58"/>
  <c r="Y42" i="58"/>
  <c r="U107" i="58"/>
  <c r="D39" i="61"/>
  <c r="N34" i="58"/>
  <c r="O53" i="58"/>
  <c r="O100" i="58"/>
  <c r="P53" i="58"/>
  <c r="J46" i="58"/>
  <c r="U103" i="58"/>
  <c r="M53" i="58"/>
  <c r="N166" i="58"/>
  <c r="Q71" i="58"/>
  <c r="S99" i="58"/>
  <c r="X24" i="58"/>
  <c r="H60" i="58"/>
  <c r="L143" i="58"/>
  <c r="P76" i="58"/>
  <c r="O75" i="58"/>
  <c r="S128" i="58"/>
  <c r="M120" i="58"/>
  <c r="X93" i="58"/>
  <c r="H36" i="58"/>
  <c r="U37" i="58"/>
  <c r="M158" i="58"/>
  <c r="U131" i="58"/>
  <c r="P32" i="58"/>
  <c r="X142" i="58"/>
  <c r="W117" i="58"/>
  <c r="Q34" i="58"/>
  <c r="L99" i="58"/>
  <c r="P166" i="58"/>
  <c r="S157" i="58"/>
  <c r="M23" i="58"/>
  <c r="S92" i="58"/>
  <c r="U65" i="58"/>
  <c r="P145" i="58"/>
  <c r="I129" i="58"/>
  <c r="K132" i="58"/>
  <c r="X69" i="58"/>
  <c r="N28" i="58"/>
  <c r="N117" i="58"/>
  <c r="G25" i="58"/>
  <c r="J85" i="58"/>
  <c r="X53" i="58"/>
  <c r="U68" i="58"/>
  <c r="Q131" i="58"/>
  <c r="X120" i="58"/>
  <c r="M127" i="58"/>
  <c r="J143" i="58"/>
  <c r="R97" i="58"/>
  <c r="J127" i="58"/>
  <c r="Q36" i="58"/>
  <c r="W24" i="58"/>
  <c r="R57" i="58"/>
  <c r="X123" i="58"/>
  <c r="H127" i="58"/>
  <c r="Y103" i="58"/>
  <c r="U41" i="58"/>
  <c r="H30" i="58"/>
  <c r="Q166" i="58"/>
  <c r="Y140" i="58"/>
  <c r="U130" i="58"/>
  <c r="I148" i="58"/>
  <c r="Q50" i="58"/>
  <c r="R134" i="58"/>
  <c r="X66" i="58"/>
  <c r="O93" i="58"/>
  <c r="N58" i="58"/>
  <c r="T92" i="58"/>
  <c r="R56" i="58"/>
  <c r="O144" i="58"/>
  <c r="K20" i="58"/>
  <c r="Y49" i="58"/>
  <c r="O160" i="58"/>
  <c r="P98" i="58"/>
  <c r="Y111" i="58"/>
  <c r="X47" i="58"/>
  <c r="W64" i="58"/>
  <c r="S134" i="58"/>
  <c r="P156" i="58"/>
  <c r="M121" i="58"/>
  <c r="P85" i="58"/>
  <c r="Q116" i="58"/>
  <c r="Q41" i="58"/>
  <c r="J44" i="58"/>
  <c r="N131" i="58"/>
  <c r="U34" i="58"/>
  <c r="P55" i="58"/>
  <c r="P71" i="58"/>
  <c r="G85" i="58"/>
  <c r="I98" i="58"/>
  <c r="Q126" i="58"/>
  <c r="M109" i="58"/>
  <c r="M74" i="58"/>
  <c r="J58" i="58"/>
  <c r="L90" i="58"/>
  <c r="U97" i="58"/>
  <c r="M131" i="58"/>
  <c r="S132" i="58"/>
  <c r="K121" i="58"/>
  <c r="T107" i="58"/>
  <c r="I47" i="58"/>
  <c r="O69" i="58"/>
  <c r="J32" i="58"/>
  <c r="Y27" i="58"/>
  <c r="Q105" i="58"/>
  <c r="G99" i="58"/>
  <c r="D14" i="61"/>
  <c r="G146" i="58"/>
  <c r="W67" i="58"/>
  <c r="J150" i="58"/>
  <c r="I120" i="58"/>
  <c r="Q43" i="58"/>
  <c r="J156" i="58"/>
  <c r="M22" i="58"/>
  <c r="M62" i="58"/>
  <c r="H41" i="58"/>
  <c r="G76" i="58"/>
  <c r="N65" i="58"/>
  <c r="O44" i="58"/>
  <c r="Q75" i="58"/>
  <c r="W91" i="58"/>
  <c r="U21" i="58"/>
  <c r="J42" i="58"/>
  <c r="R67" i="58"/>
  <c r="P43" i="58"/>
  <c r="X113" i="58"/>
  <c r="I108" i="58"/>
  <c r="X51" i="58"/>
  <c r="K142" i="58"/>
  <c r="H166" i="58"/>
  <c r="X27" i="58"/>
  <c r="D40" i="61"/>
  <c r="W57" i="58"/>
  <c r="N29" i="58"/>
  <c r="J109" i="58"/>
  <c r="H34" i="58"/>
  <c r="W54" i="58"/>
  <c r="S123" i="58"/>
  <c r="Q93" i="58"/>
  <c r="Q27" i="58"/>
  <c r="K65" i="58"/>
  <c r="Y56" i="58"/>
  <c r="W46" i="58"/>
  <c r="S112" i="58"/>
  <c r="O84" i="58"/>
  <c r="W128" i="58"/>
  <c r="G84" i="58"/>
  <c r="R50" i="58"/>
  <c r="H121" i="58"/>
  <c r="D37" i="61"/>
  <c r="W55" i="58"/>
  <c r="I123" i="58"/>
  <c r="R94" i="58"/>
  <c r="N55" i="58"/>
  <c r="U148" i="58"/>
  <c r="Y46" i="58"/>
  <c r="P64" i="58"/>
  <c r="W77" i="58"/>
  <c r="I65" i="58"/>
  <c r="S156" i="58"/>
  <c r="J49" i="58"/>
  <c r="P96" i="58"/>
  <c r="U99" i="58"/>
  <c r="Q33" i="58"/>
  <c r="W118" i="58"/>
  <c r="R156" i="58"/>
  <c r="U73" i="58"/>
  <c r="D22" i="61"/>
  <c r="U118" i="58"/>
  <c r="T147" i="58"/>
  <c r="S53" i="58"/>
  <c r="W26" i="58"/>
  <c r="R98" i="58"/>
  <c r="N22" i="58"/>
  <c r="Y132" i="58"/>
  <c r="W90" i="58"/>
  <c r="H27" i="58"/>
  <c r="Y144" i="58"/>
  <c r="X157" i="58"/>
  <c r="T126" i="58"/>
  <c r="O74" i="58"/>
  <c r="R52" i="58"/>
  <c r="P114" i="58"/>
  <c r="T29" i="58"/>
  <c r="K77" i="58"/>
  <c r="G143" i="58"/>
  <c r="T69" i="58"/>
  <c r="U108" i="58"/>
  <c r="J75" i="58"/>
  <c r="T160" i="58"/>
  <c r="Y89" i="58"/>
  <c r="T36" i="58"/>
  <c r="S64" i="58"/>
  <c r="P130" i="58"/>
  <c r="S97" i="58"/>
  <c r="S144" i="58"/>
  <c r="S58" i="58"/>
  <c r="I64" i="58"/>
  <c r="U29" i="58"/>
  <c r="P107" i="58"/>
  <c r="G93" i="58"/>
  <c r="P23" i="58"/>
  <c r="O111" i="58"/>
  <c r="I21" i="58"/>
  <c r="H31" i="58"/>
  <c r="O27" i="58"/>
  <c r="J88" i="58"/>
  <c r="X74" i="58"/>
  <c r="W60" i="58"/>
  <c r="R157" i="58"/>
  <c r="M49" i="58"/>
  <c r="S71" i="58"/>
  <c r="I116" i="58"/>
  <c r="U56" i="58"/>
  <c r="R43" i="58"/>
  <c r="O155" i="58"/>
  <c r="K119" i="58"/>
  <c r="S145" i="58"/>
  <c r="O116" i="58"/>
  <c r="L132" i="58"/>
  <c r="P69" i="58"/>
  <c r="S40" i="58"/>
  <c r="S65" i="58"/>
  <c r="I39" i="58"/>
  <c r="S166" i="58"/>
  <c r="M60" i="58"/>
  <c r="I52" i="58"/>
  <c r="M100" i="58"/>
  <c r="S25" i="58"/>
  <c r="H74" i="58"/>
  <c r="I143" i="58"/>
  <c r="D28" i="61"/>
  <c r="Y25" i="58"/>
  <c r="N114" i="58"/>
  <c r="H73" i="58"/>
  <c r="U143" i="58"/>
  <c r="U100" i="58"/>
  <c r="O107" i="58"/>
  <c r="P147" i="58"/>
  <c r="L124" i="58"/>
  <c r="W62" i="58"/>
  <c r="O61" i="58"/>
  <c r="U76" i="58"/>
  <c r="X107" i="58"/>
  <c r="J22" i="58"/>
  <c r="I29" i="58"/>
  <c r="S118" i="58"/>
  <c r="J126" i="58"/>
  <c r="L54" i="58"/>
  <c r="U20" i="58"/>
  <c r="O20" i="58"/>
  <c r="T84" i="58"/>
  <c r="M115" i="58"/>
  <c r="T77" i="58"/>
  <c r="O23" i="58"/>
  <c r="H97" i="58"/>
  <c r="R119" i="58"/>
  <c r="R158" i="58"/>
  <c r="H118" i="58"/>
  <c r="X126" i="58"/>
  <c r="J142" i="58"/>
  <c r="U156" i="58"/>
  <c r="U32" i="58"/>
  <c r="P117" i="58"/>
  <c r="S88" i="58"/>
  <c r="P24" i="58"/>
  <c r="I62" i="58"/>
  <c r="R73" i="58"/>
  <c r="R22" i="58"/>
  <c r="Y120" i="58"/>
  <c r="O73" i="58"/>
  <c r="S66" i="58"/>
  <c r="Y155" i="58"/>
  <c r="J117" i="58"/>
  <c r="L85" i="58"/>
  <c r="I125" i="58"/>
  <c r="R131" i="58"/>
  <c r="R65" i="58"/>
  <c r="O127" i="58"/>
  <c r="O114" i="58"/>
  <c r="Q24" i="58"/>
  <c r="P124" i="58"/>
  <c r="H46" i="58"/>
  <c r="O32" i="58"/>
  <c r="H49" i="58"/>
  <c r="R125" i="58"/>
  <c r="T130" i="58"/>
  <c r="R20" i="58"/>
  <c r="U39" i="58"/>
  <c r="M145" i="58"/>
  <c r="T24" i="58"/>
  <c r="W156" i="58"/>
  <c r="D16" i="61"/>
  <c r="R60" i="58"/>
  <c r="M125" i="58"/>
  <c r="W158" i="58"/>
  <c r="R105" i="58"/>
  <c r="K123" i="58"/>
  <c r="I127" i="58"/>
  <c r="Q80" i="58"/>
  <c r="M32" i="58"/>
  <c r="S41" i="58"/>
  <c r="M21" i="58"/>
  <c r="W141" i="58"/>
  <c r="P122" i="58"/>
  <c r="M68" i="58"/>
  <c r="X156" i="58"/>
  <c r="H71" i="58"/>
  <c r="Y128" i="58"/>
  <c r="U140" i="58"/>
  <c r="R112" i="58"/>
  <c r="U40" i="58"/>
  <c r="U128" i="58"/>
  <c r="Q136" i="58"/>
  <c r="O25" i="58"/>
  <c r="O133" i="58"/>
  <c r="Q85" i="58"/>
  <c r="M98" i="58"/>
  <c r="R90" i="58"/>
  <c r="U33" i="58"/>
  <c r="D17" i="61"/>
  <c r="O64" i="58"/>
  <c r="W87" i="58"/>
  <c r="Y91" i="58"/>
  <c r="I141" i="58"/>
  <c r="G90" i="58"/>
  <c r="S51" i="58"/>
  <c r="R69" i="58"/>
  <c r="X21" i="58"/>
  <c r="D2" i="61"/>
  <c r="N157" i="58"/>
  <c r="J45" i="58"/>
  <c r="X46" i="58"/>
  <c r="O52" i="58"/>
  <c r="R127" i="58"/>
  <c r="M54" i="58"/>
  <c r="I156" i="58"/>
  <c r="Y94" i="58"/>
  <c r="Y122" i="58"/>
  <c r="J128" i="58"/>
  <c r="G133" i="58"/>
  <c r="J53" i="58"/>
  <c r="Q54" i="58"/>
  <c r="G39" i="58"/>
  <c r="Y92" i="58"/>
  <c r="W69" i="58"/>
  <c r="Q92" i="58"/>
  <c r="N146" i="58"/>
  <c r="N90" i="58"/>
  <c r="U27" i="58"/>
  <c r="N33" i="58"/>
  <c r="Q88" i="58"/>
  <c r="J133" i="58"/>
  <c r="I58" i="58"/>
  <c r="Z17" i="58"/>
  <c r="I119" i="58"/>
  <c r="X128" i="58"/>
  <c r="H117" i="58"/>
  <c r="O41" i="58"/>
  <c r="U93" i="58"/>
  <c r="J21" i="58"/>
  <c r="T34" i="58"/>
  <c r="K150" i="58"/>
  <c r="L129" i="58"/>
  <c r="M42" i="58"/>
  <c r="Q95" i="58"/>
  <c r="U71" i="58"/>
  <c r="Y160" i="58"/>
  <c r="M123" i="58"/>
  <c r="W123" i="58"/>
  <c r="R92" i="58"/>
  <c r="L130" i="58"/>
  <c r="Q48" i="58"/>
  <c r="H93" i="58"/>
  <c r="N129" i="58"/>
  <c r="H40" i="58"/>
  <c r="Y24" i="58"/>
  <c r="M116" i="58"/>
  <c r="H103" i="58"/>
  <c r="S146" i="58"/>
  <c r="P132" i="58"/>
  <c r="H37" i="58"/>
  <c r="Q87" i="58"/>
  <c r="Q121" i="58"/>
  <c r="P56" i="58"/>
  <c r="Q52" i="58"/>
  <c r="O117" i="58"/>
  <c r="L27" i="58"/>
  <c r="J116" i="58"/>
  <c r="S89" i="58"/>
  <c r="Q26" i="58"/>
  <c r="T142" i="58"/>
  <c r="T47" i="58"/>
  <c r="I103" i="58"/>
  <c r="U94" i="58"/>
  <c r="R166" i="58"/>
  <c r="X108" i="58"/>
  <c r="I89" i="58"/>
  <c r="W22" i="58"/>
  <c r="O130" i="58"/>
  <c r="M28" i="58"/>
  <c r="U52" i="58"/>
  <c r="X43" i="58"/>
  <c r="K89" i="58"/>
  <c r="U141" i="58"/>
  <c r="O108" i="58"/>
  <c r="S109" i="58"/>
  <c r="H57" i="58"/>
  <c r="W112" i="58"/>
  <c r="G145" i="58"/>
  <c r="J36" i="58"/>
  <c r="X98" i="58"/>
  <c r="U31" i="58"/>
  <c r="Y99" i="58"/>
  <c r="G118" i="58"/>
  <c r="I124" i="58"/>
  <c r="U166" i="58"/>
  <c r="I22" i="58"/>
  <c r="S46" i="58"/>
  <c r="G119" i="58"/>
  <c r="N121" i="58"/>
  <c r="X112" i="58"/>
  <c r="P97" i="58"/>
  <c r="S67" i="58"/>
  <c r="D26" i="61"/>
  <c r="M77" i="58"/>
  <c r="L62" i="58"/>
  <c r="W89" i="58"/>
  <c r="Y127" i="58"/>
  <c r="P142" i="58"/>
  <c r="P54" i="58"/>
  <c r="O112" i="58"/>
  <c r="J43" i="58"/>
  <c r="S22" i="58"/>
  <c r="S120" i="58"/>
  <c r="N94" i="58"/>
  <c r="D6" i="61"/>
  <c r="I49" i="58"/>
  <c r="H64" i="58"/>
  <c r="M156" i="58"/>
  <c r="U155" i="58"/>
  <c r="M50" i="58"/>
  <c r="W100" i="58"/>
  <c r="S80" i="58"/>
  <c r="R96" i="58"/>
  <c r="X64" i="58"/>
  <c r="Q84" i="58"/>
  <c r="U69" i="58"/>
  <c r="I106" i="58"/>
  <c r="Q158" i="58"/>
  <c r="G115" i="58"/>
  <c r="X42" i="58"/>
  <c r="R147" i="58"/>
  <c r="S90" i="58"/>
  <c r="Q111" i="58"/>
  <c r="T53" i="58"/>
  <c r="M25" i="58"/>
  <c r="I118" i="58"/>
  <c r="R123" i="58"/>
  <c r="U105" i="58"/>
  <c r="L117" i="58"/>
  <c r="R113" i="58"/>
  <c r="T65" i="58"/>
  <c r="S27" i="58"/>
  <c r="K49" i="58"/>
  <c r="P51" i="58"/>
  <c r="U84" i="58"/>
  <c r="G97" i="58"/>
  <c r="R46" i="58"/>
  <c r="N20" i="58"/>
  <c r="L116" i="58"/>
  <c r="X73" i="58"/>
  <c r="H128" i="58"/>
  <c r="R120" i="58"/>
  <c r="L144" i="58"/>
  <c r="D30" i="61"/>
  <c r="R45" i="58"/>
  <c r="T74" i="58"/>
  <c r="M48" i="58"/>
  <c r="H68" i="58"/>
  <c r="X40" i="58"/>
  <c r="T148" i="58"/>
  <c r="P34" i="58"/>
  <c r="U58" i="58"/>
  <c r="U44" i="58"/>
  <c r="M65" i="58"/>
  <c r="Y60" i="58"/>
  <c r="I69" i="58"/>
  <c r="S94" i="58"/>
  <c r="S45" i="58"/>
  <c r="T123" i="58"/>
  <c r="L140" i="58"/>
  <c r="P134" i="58"/>
  <c r="T32" i="58"/>
  <c r="Q145" i="58"/>
  <c r="R41" i="58"/>
  <c r="Y90" i="58"/>
  <c r="T21" i="58"/>
  <c r="M103" i="58"/>
  <c r="J121" i="58"/>
  <c r="M93" i="58"/>
  <c r="N49" i="58"/>
  <c r="L158" i="58"/>
  <c r="T116" i="58"/>
  <c r="U127" i="58"/>
  <c r="U43" i="58"/>
  <c r="R100" i="58"/>
  <c r="P66" i="58"/>
  <c r="L128" i="58"/>
  <c r="N127" i="58"/>
  <c r="H51" i="58"/>
  <c r="P129" i="58"/>
  <c r="S36" i="58"/>
  <c r="R21" i="58"/>
  <c r="O125" i="58"/>
  <c r="J33" i="58"/>
  <c r="J157" i="58"/>
  <c r="T62" i="58"/>
  <c r="K66" i="58"/>
  <c r="G132" i="58"/>
  <c r="T166" i="58"/>
  <c r="H145" i="58"/>
  <c r="M124" i="58"/>
  <c r="N91" i="58"/>
  <c r="L103" i="58"/>
  <c r="K45" i="58"/>
  <c r="L20" i="58"/>
  <c r="Y84" i="58"/>
  <c r="P80" i="58"/>
  <c r="M88" i="58"/>
  <c r="T67" i="58"/>
  <c r="R24" i="58"/>
  <c r="W84" i="58"/>
  <c r="L31" i="58"/>
  <c r="Y20" i="58"/>
  <c r="U92" i="58"/>
  <c r="K100" i="58"/>
  <c r="U96" i="58"/>
  <c r="T109" i="58"/>
  <c r="M69" i="58"/>
  <c r="T120" i="58"/>
  <c r="T131" i="58"/>
  <c r="Y73" i="58"/>
  <c r="H106" i="58"/>
  <c r="T55" i="58"/>
  <c r="W96" i="58"/>
  <c r="W127" i="58"/>
  <c r="G114" i="58"/>
  <c r="S103" i="58"/>
  <c r="R75" i="58"/>
  <c r="R29" i="58"/>
  <c r="T108" i="58"/>
  <c r="O95" i="58"/>
  <c r="L123" i="58"/>
  <c r="U24" i="58"/>
  <c r="J89" i="58"/>
  <c r="G123" i="58"/>
  <c r="R107" i="58"/>
  <c r="T155" i="58"/>
  <c r="I128" i="58"/>
  <c r="L127" i="58"/>
  <c r="I93" i="58"/>
  <c r="M147" i="58"/>
  <c r="W29" i="58"/>
  <c r="I24" i="58"/>
  <c r="T37" i="58"/>
  <c r="T46" i="58"/>
  <c r="M166" i="58"/>
  <c r="Y76" i="58"/>
  <c r="Y66" i="58"/>
  <c r="H89" i="58"/>
  <c r="T52" i="58"/>
  <c r="T28" i="58"/>
  <c r="T117" i="58"/>
  <c r="T41" i="58"/>
  <c r="Y47" i="58"/>
  <c r="R47" i="58"/>
  <c r="O50" i="58"/>
  <c r="Y29" i="58"/>
  <c r="Y97" i="58"/>
  <c r="S29" i="58"/>
  <c r="D36" i="61"/>
  <c r="P116" i="58"/>
  <c r="G158" i="58"/>
  <c r="T85" i="58"/>
  <c r="J47" i="58"/>
  <c r="Q128" i="58"/>
  <c r="P93" i="58"/>
  <c r="S23" i="58"/>
  <c r="S113" i="58"/>
  <c r="S106" i="58"/>
  <c r="Q115" i="58"/>
  <c r="Y134" i="58"/>
  <c r="I155" i="58"/>
  <c r="N25" i="58"/>
  <c r="J100" i="58"/>
  <c r="K39" i="58"/>
  <c r="W53" i="58"/>
  <c r="Y44" i="58"/>
  <c r="S130" i="58"/>
  <c r="Y131" i="58"/>
  <c r="M39" i="58"/>
  <c r="W21" i="58"/>
  <c r="J96" i="58"/>
  <c r="H130" i="58"/>
  <c r="P103" i="58"/>
  <c r="G94" i="58"/>
  <c r="O122" i="58"/>
  <c r="H105" i="58"/>
  <c r="K46" i="58"/>
  <c r="I77" i="58"/>
  <c r="I43" i="58"/>
  <c r="W103" i="58"/>
  <c r="L141" i="58"/>
  <c r="W111" i="58"/>
  <c r="W126" i="58"/>
  <c r="O143" i="58"/>
  <c r="O96" i="58"/>
  <c r="S75" i="58"/>
  <c r="R68" i="58"/>
  <c r="G121" i="58"/>
  <c r="O37" i="58"/>
  <c r="H23" i="58"/>
  <c r="R34" i="58"/>
  <c r="P141" i="58"/>
  <c r="Q129" i="58"/>
  <c r="P123" i="58"/>
  <c r="K156" i="58"/>
  <c r="L156" i="58"/>
  <c r="X148" i="58"/>
  <c r="K26" i="58"/>
  <c r="M105" i="58"/>
  <c r="R27" i="58"/>
  <c r="W48" i="58"/>
  <c r="T42" i="58"/>
  <c r="M132" i="58"/>
  <c r="L28" i="58"/>
  <c r="Y67" i="58"/>
  <c r="N107" i="58"/>
  <c r="L88" i="58"/>
  <c r="R84" i="58"/>
  <c r="S52" i="58"/>
  <c r="W44" i="58"/>
  <c r="M76" i="58"/>
  <c r="U54" i="58"/>
  <c r="J65" i="58"/>
  <c r="L95" i="58"/>
  <c r="Y143" i="58"/>
  <c r="Y123" i="58"/>
  <c r="N119" i="58"/>
  <c r="O58" i="58"/>
  <c r="W99" i="58"/>
  <c r="T89" i="58"/>
  <c r="W36" i="58"/>
  <c r="W130" i="58"/>
  <c r="S95" i="58"/>
  <c r="Q62" i="58"/>
  <c r="S76" i="58"/>
  <c r="Q28" i="58"/>
  <c r="I32" i="58"/>
  <c r="U42" i="58"/>
  <c r="P28" i="58"/>
  <c r="L112" i="58"/>
  <c r="W66" i="58"/>
  <c r="X129" i="58"/>
  <c r="Y166" i="58"/>
  <c r="K128" i="58"/>
  <c r="R39" i="58"/>
  <c r="N31" i="58"/>
  <c r="J129" i="58"/>
  <c r="O71" i="58"/>
  <c r="Q76" i="58"/>
  <c r="U26" i="58"/>
  <c r="Y77" i="58"/>
  <c r="U144" i="58"/>
  <c r="I41" i="58"/>
  <c r="P62" i="58"/>
  <c r="U160" i="58"/>
  <c r="X91" i="58"/>
  <c r="R130" i="58"/>
  <c r="O146" i="58"/>
  <c r="J28" i="58"/>
  <c r="K127" i="58"/>
  <c r="X22" i="58"/>
  <c r="T106" i="58"/>
  <c r="O45" i="58"/>
  <c r="L97" i="58"/>
  <c r="P47" i="58"/>
  <c r="M71" i="58"/>
  <c r="W136" i="58"/>
  <c r="K133" i="58"/>
  <c r="Y116" i="58"/>
  <c r="G125" i="58"/>
  <c r="M133" i="58"/>
  <c r="Q124" i="58"/>
  <c r="U114" i="58"/>
  <c r="G92" i="58"/>
  <c r="I42" i="58"/>
  <c r="Q119" i="58"/>
  <c r="X99" i="58"/>
  <c r="S140" i="58"/>
  <c r="J51" i="58"/>
  <c r="N80" i="58"/>
  <c r="O80" i="58"/>
  <c r="G98" i="58"/>
  <c r="Q55" i="58"/>
  <c r="J131" i="58"/>
  <c r="Y61" i="58"/>
  <c r="S20" i="58"/>
  <c r="L46" i="58"/>
  <c r="Y141" i="58"/>
  <c r="U85" i="58"/>
  <c r="I144" i="58"/>
  <c r="S124" i="58"/>
  <c r="S142" i="58"/>
  <c r="J144" i="58"/>
  <c r="O115" i="58"/>
  <c r="U132" i="58"/>
  <c r="U142" i="58"/>
  <c r="K111" i="58"/>
  <c r="M148" i="58"/>
  <c r="P73" i="58"/>
  <c r="T134" i="58"/>
  <c r="Y45" i="58"/>
  <c r="L109" i="58"/>
  <c r="S32" i="58"/>
  <c r="Q90" i="58"/>
  <c r="I87" i="58"/>
  <c r="N143" i="58"/>
  <c r="T119" i="58"/>
  <c r="U111" i="58"/>
  <c r="T51" i="58"/>
  <c r="T54" i="58"/>
  <c r="K25" i="58"/>
  <c r="R144" i="58"/>
  <c r="K118" i="58"/>
  <c r="R85" i="58"/>
  <c r="Y51" i="58"/>
  <c r="Y87" i="58"/>
  <c r="R99" i="58"/>
  <c r="I95" i="58"/>
  <c r="N41" i="58"/>
  <c r="N76" i="58"/>
  <c r="P44" i="58"/>
  <c r="J67" i="58"/>
  <c r="L66" i="58"/>
  <c r="R80" i="58"/>
  <c r="O98" i="58"/>
  <c r="G156" i="58"/>
  <c r="X68" i="58"/>
  <c r="S30" i="58"/>
  <c r="I26" i="58"/>
  <c r="S150" i="58"/>
  <c r="X30" i="58"/>
  <c r="R30" i="58"/>
  <c r="N67" i="58"/>
  <c r="Y75" i="58"/>
  <c r="T57" i="58"/>
  <c r="I111" i="58"/>
  <c r="N32" i="58"/>
  <c r="O47" i="58"/>
  <c r="O132" i="58"/>
  <c r="Y48" i="58"/>
  <c r="D9" i="61"/>
  <c r="R32" i="58"/>
  <c r="S44" i="58"/>
  <c r="P60" i="58"/>
  <c r="X141" i="58"/>
  <c r="I109" i="58"/>
  <c r="H133" i="58"/>
  <c r="I28" i="58"/>
  <c r="W74" i="58"/>
  <c r="S117" i="58"/>
  <c r="R106" i="58"/>
  <c r="Q146" i="58"/>
  <c r="W97" i="58"/>
  <c r="T64" i="58"/>
  <c r="O29" i="58"/>
  <c r="M37" i="58"/>
  <c r="Y34" i="58"/>
  <c r="J125" i="58"/>
  <c r="H56" i="58"/>
  <c r="W88" i="58"/>
  <c r="L126" i="58"/>
  <c r="U62" i="58"/>
  <c r="S93" i="58"/>
  <c r="W105" i="58"/>
  <c r="X48" i="58"/>
  <c r="K126" i="58"/>
  <c r="D5" i="61"/>
  <c r="X119" i="58"/>
  <c r="T114" i="58"/>
  <c r="Q46" i="58"/>
  <c r="L77" i="58"/>
  <c r="R66" i="58"/>
  <c r="Y96" i="58"/>
  <c r="N71" i="58"/>
  <c r="S114" i="58"/>
  <c r="I115" i="58"/>
  <c r="J77" i="58"/>
  <c r="J55" i="58"/>
  <c r="Y71" i="58"/>
  <c r="G20" i="58"/>
  <c r="X160" i="58"/>
  <c r="P120" i="58"/>
  <c r="H29" i="58"/>
  <c r="U64" i="58"/>
  <c r="Y105" i="58"/>
  <c r="P74" i="58"/>
  <c r="T122" i="58"/>
  <c r="N26" i="58"/>
  <c r="G128" i="58"/>
  <c r="H132" i="58"/>
  <c r="P77" i="58"/>
  <c r="I114" i="58"/>
  <c r="K143" i="58"/>
  <c r="I112" i="58"/>
  <c r="H141" i="58"/>
  <c r="S105" i="58"/>
  <c r="O150" i="58"/>
  <c r="X130" i="58"/>
  <c r="Q150" i="58"/>
  <c r="Q148" i="58"/>
  <c r="K43" i="58"/>
  <c r="X115" i="58"/>
  <c r="U61" i="58"/>
  <c r="W115" i="58"/>
  <c r="R87" i="58"/>
  <c r="K90" i="58"/>
  <c r="N95" i="58"/>
  <c r="G130" i="58"/>
  <c r="H24" i="58"/>
  <c r="N69" i="58"/>
  <c r="H120" i="58"/>
  <c r="R128" i="58"/>
  <c r="Q97" i="58"/>
  <c r="N27" i="58"/>
  <c r="T143" i="58"/>
  <c r="X29" i="58"/>
  <c r="Y64" i="58"/>
  <c r="U87" i="58"/>
  <c r="P121" i="58"/>
  <c r="I53" i="58"/>
  <c r="J26" i="58"/>
  <c r="Q134" i="58"/>
  <c r="Y33" i="58"/>
  <c r="Y146" i="58"/>
  <c r="P125" i="58"/>
  <c r="Y126" i="58"/>
  <c r="G107" i="58"/>
  <c r="N105" i="58"/>
  <c r="P133" i="58"/>
  <c r="L45" i="58"/>
  <c r="T31" i="58"/>
  <c r="M157" i="58"/>
  <c r="X44" i="58"/>
  <c r="Y148" i="58"/>
  <c r="P105" i="58"/>
  <c r="O141" i="58"/>
  <c r="M142" i="58"/>
  <c r="N75" i="58"/>
  <c r="T105" i="58"/>
  <c r="X61" i="58"/>
  <c r="J31" i="58"/>
  <c r="J39" i="58"/>
  <c r="Y26" i="58"/>
  <c r="J118" i="58"/>
  <c r="J93" i="58"/>
  <c r="Q99" i="58"/>
  <c r="Q142" i="58"/>
  <c r="H143" i="58"/>
  <c r="Q67" i="58"/>
  <c r="P67" i="58"/>
  <c r="Y43" i="58"/>
  <c r="U109" i="58"/>
  <c r="N142" i="58"/>
  <c r="P94" i="58"/>
  <c r="Q160" i="58"/>
  <c r="Y40" i="58"/>
  <c r="Q64" i="58"/>
  <c r="N125" i="58"/>
  <c r="N112" i="58"/>
  <c r="P87" i="58"/>
  <c r="Q32" i="58"/>
  <c r="N111" i="58"/>
  <c r="J68" i="58"/>
  <c r="J92" i="58"/>
  <c r="P140" i="58"/>
  <c r="T76" i="58"/>
  <c r="I67" i="58"/>
  <c r="R116" i="58"/>
  <c r="Q74" i="58"/>
  <c r="P144" i="58"/>
  <c r="S60" i="58"/>
  <c r="X56" i="58"/>
  <c r="L75" i="58"/>
  <c r="W146" i="58"/>
  <c r="Y117" i="58"/>
  <c r="X60" i="58"/>
  <c r="X109" i="58"/>
  <c r="Q132" i="58"/>
  <c r="D34" i="61"/>
  <c r="O103" i="58"/>
  <c r="X89" i="58"/>
  <c r="K148" i="58"/>
  <c r="Y57" i="58"/>
  <c r="D19" i="61"/>
  <c r="I166" i="58"/>
  <c r="K42" i="58"/>
  <c r="M155" i="58"/>
  <c r="Y85" i="58"/>
  <c r="K129" i="58"/>
  <c r="J91" i="58"/>
  <c r="M51" i="58"/>
  <c r="N42" i="58"/>
  <c r="X147" i="58"/>
  <c r="J98" i="58"/>
  <c r="N21" i="58"/>
  <c r="M61" i="58"/>
  <c r="P99" i="58"/>
  <c r="L142" i="58"/>
  <c r="L105" i="58"/>
  <c r="P127" i="58"/>
  <c r="O40" i="58"/>
  <c r="P160" i="58"/>
  <c r="R160" i="58"/>
  <c r="I66" i="58"/>
  <c r="W68" i="58"/>
  <c r="K106" i="58"/>
  <c r="Q51" i="58"/>
  <c r="M144" i="58"/>
  <c r="P146" i="58"/>
  <c r="Q94" i="58"/>
  <c r="X146" i="58"/>
  <c r="O39" i="58"/>
  <c r="S26" i="58"/>
  <c r="S119" i="58"/>
  <c r="M36" i="58"/>
  <c r="Q103" i="58"/>
  <c r="Q109" i="58"/>
  <c r="M80" i="58"/>
  <c r="R55" i="58"/>
  <c r="Y121" i="58"/>
  <c r="M56" i="58"/>
  <c r="S69" i="58"/>
  <c r="X54" i="58"/>
  <c r="S148" i="58"/>
  <c r="W27" i="58"/>
  <c r="U67" i="58"/>
  <c r="H69" i="58"/>
  <c r="O62" i="58"/>
  <c r="T144" i="58"/>
  <c r="Q39" i="58"/>
  <c r="G49" i="58"/>
  <c r="H98" i="58"/>
  <c r="H67" i="58"/>
  <c r="N48" i="58"/>
  <c r="N45" i="58"/>
  <c r="O46" i="58"/>
  <c r="N155" i="58"/>
  <c r="K124" i="58"/>
  <c r="N158" i="58"/>
  <c r="X95" i="58"/>
  <c r="S73" i="58"/>
  <c r="W85" i="58"/>
  <c r="M112" i="58"/>
  <c r="K62" i="58"/>
  <c r="N60" i="58"/>
  <c r="S55" i="58"/>
  <c r="Q40" i="58"/>
  <c r="R140" i="58"/>
  <c r="T98" i="58"/>
  <c r="X37" i="58"/>
  <c r="J48" i="58"/>
  <c r="S107" i="58"/>
  <c r="O48" i="58"/>
  <c r="Q58" i="58"/>
  <c r="D33" i="61"/>
  <c r="T141" i="58"/>
  <c r="Q98" i="58"/>
  <c r="T158" i="58"/>
  <c r="X77" i="58"/>
  <c r="U47" i="58"/>
  <c r="L166" i="58"/>
  <c r="H94" i="58"/>
  <c r="X158" i="58"/>
  <c r="T56" i="58"/>
  <c r="Q96" i="58"/>
  <c r="H26" i="58"/>
  <c r="D20" i="61"/>
  <c r="N126" i="58"/>
  <c r="N147" i="58"/>
  <c r="X118" i="58"/>
  <c r="T87" i="58"/>
  <c r="R133" i="58"/>
  <c r="Q61" i="58"/>
  <c r="M114" i="58"/>
  <c r="M95" i="58"/>
  <c r="T27" i="58"/>
  <c r="W75" i="58"/>
  <c r="H22" i="58"/>
  <c r="X131" i="58"/>
  <c r="S61" i="58"/>
  <c r="W92" i="58"/>
  <c r="J74" i="58"/>
  <c r="M55" i="58"/>
  <c r="X52" i="58"/>
  <c r="O89" i="58"/>
  <c r="K141" i="58"/>
  <c r="S21" i="58"/>
  <c r="P92" i="58"/>
  <c r="W58" i="58"/>
  <c r="Y145" i="58"/>
  <c r="J140" i="58"/>
  <c r="J130" i="58"/>
  <c r="T125" i="58"/>
  <c r="N44" i="58"/>
  <c r="T113" i="58"/>
  <c r="G31" i="58"/>
  <c r="W73" i="58"/>
  <c r="L39" i="58"/>
  <c r="R36" i="58"/>
  <c r="H148" i="58"/>
  <c r="N99" i="58"/>
  <c r="J115" i="58"/>
  <c r="Q117" i="58"/>
  <c r="R71" i="58"/>
  <c r="G120" i="58"/>
  <c r="G131" i="58"/>
  <c r="J108" i="58"/>
  <c r="H75" i="58"/>
  <c r="Q60" i="58"/>
  <c r="G77" i="58"/>
  <c r="U75" i="58"/>
  <c r="L150" i="58"/>
  <c r="Q143" i="58"/>
  <c r="X144" i="58"/>
  <c r="M160" i="58"/>
  <c r="S74" i="58"/>
  <c r="Q127" i="58"/>
  <c r="X150" i="58"/>
  <c r="P58" i="58"/>
  <c r="X145" i="58"/>
  <c r="W50" i="58"/>
  <c r="H146" i="58"/>
  <c r="X90" i="58"/>
  <c r="O56" i="58"/>
  <c r="R124" i="58"/>
  <c r="L65" i="58"/>
  <c r="H131" i="58"/>
  <c r="H77" i="58"/>
  <c r="S56" i="58"/>
  <c r="M24" i="58"/>
  <c r="M57" i="58"/>
  <c r="Y108" i="58"/>
  <c r="Y147" i="58"/>
  <c r="N53" i="58"/>
  <c r="I23" i="58"/>
  <c r="K116" i="58"/>
  <c r="Q68" i="58"/>
  <c r="O51" i="58"/>
  <c r="S62" i="58"/>
  <c r="T88" i="58"/>
  <c r="K53" i="58"/>
  <c r="D24" i="61"/>
  <c r="U113" i="58"/>
  <c r="Y119" i="58"/>
  <c r="U74" i="58"/>
  <c r="M118" i="58"/>
  <c r="R31" i="58"/>
  <c r="O57" i="58"/>
  <c r="N50" i="58"/>
  <c r="X45" i="58"/>
  <c r="H53" i="58"/>
  <c r="H25" i="58"/>
  <c r="L118" i="58"/>
  <c r="J112" i="58"/>
  <c r="T25" i="58"/>
  <c r="S96" i="58"/>
  <c r="S155" i="58"/>
  <c r="S127" i="58"/>
  <c r="J54" i="58"/>
  <c r="K74" i="58"/>
  <c r="I140" i="58"/>
  <c r="H157" i="58"/>
  <c r="J146" i="58"/>
  <c r="U106" i="58"/>
  <c r="R74" i="58"/>
  <c r="N74" i="58"/>
  <c r="X55" i="58"/>
  <c r="S54" i="58"/>
  <c r="S98" i="58"/>
  <c r="S160" i="58"/>
  <c r="N24" i="58"/>
  <c r="I57" i="58"/>
  <c r="S129" i="58"/>
  <c r="S57" i="58"/>
  <c r="J141" i="58"/>
  <c r="Y118" i="58"/>
  <c r="Y30" i="58"/>
  <c r="O60" i="58"/>
  <c r="X32" i="58"/>
  <c r="K130" i="58"/>
  <c r="K125" i="58"/>
  <c r="R150" i="58"/>
  <c r="G89" i="58"/>
  <c r="P30" i="58"/>
  <c r="R91" i="58"/>
  <c r="O134" i="58"/>
  <c r="T43" i="58"/>
  <c r="N68" i="58"/>
  <c r="H62" i="58"/>
  <c r="N30" i="58"/>
  <c r="T97" i="58"/>
  <c r="W31" i="58"/>
  <c r="N115" i="58"/>
  <c r="T44" i="58"/>
  <c r="Y80" i="58"/>
  <c r="I37" i="58"/>
  <c r="N40" i="58"/>
  <c r="L25" i="58"/>
  <c r="W61" i="58"/>
  <c r="N130" i="58"/>
  <c r="R26" i="58"/>
  <c r="N39" i="58"/>
  <c r="I31" i="58"/>
  <c r="H20" i="58"/>
  <c r="W148" i="58"/>
  <c r="S136" i="58"/>
  <c r="W147" i="58"/>
  <c r="U90" i="58"/>
  <c r="N145" i="58"/>
  <c r="G148" i="58"/>
  <c r="J106" i="58"/>
  <c r="Y150" i="58"/>
  <c r="P39" i="58"/>
  <c r="X34" i="58"/>
  <c r="W109" i="58"/>
  <c r="I27" i="58"/>
  <c r="H50" i="58"/>
  <c r="Y41" i="58"/>
  <c r="P26" i="58"/>
  <c r="M107" i="58"/>
  <c r="S87" i="58"/>
  <c r="D18" i="61"/>
  <c r="G108" i="58"/>
  <c r="T71" i="58"/>
  <c r="L21" i="58"/>
  <c r="J122" i="58"/>
  <c r="M73" i="58"/>
  <c r="I46" i="58"/>
  <c r="U53" i="58"/>
  <c r="N62" i="58"/>
  <c r="Q133" i="58"/>
  <c r="X105" i="58"/>
  <c r="W113" i="58"/>
  <c r="W108" i="58"/>
  <c r="H124" i="58"/>
  <c r="R114" i="58"/>
  <c r="R88" i="58"/>
  <c r="O158" i="58"/>
  <c r="W157" i="58"/>
  <c r="D5" i="60"/>
  <c r="H156" i="58"/>
  <c r="I130" i="58"/>
  <c r="P109" i="58"/>
  <c r="U48" i="58"/>
  <c r="T90" i="58"/>
  <c r="M117" i="58"/>
  <c r="P27" i="58"/>
  <c r="R141" i="58"/>
  <c r="L148" i="58"/>
  <c r="W41" i="58"/>
  <c r="N132" i="58"/>
  <c r="T68" i="58"/>
  <c r="N46" i="58"/>
  <c r="R132" i="58"/>
  <c r="Q22" i="58"/>
  <c r="S37" i="58"/>
  <c r="U98" i="58"/>
  <c r="W37" i="58"/>
  <c r="N113" i="58"/>
  <c r="G127" i="58"/>
  <c r="W124" i="58"/>
  <c r="R129" i="58"/>
  <c r="W47" i="58"/>
  <c r="M111" i="58"/>
  <c r="Q66" i="58"/>
  <c r="G88" i="58"/>
  <c r="K146" i="58"/>
  <c r="G116" i="58"/>
  <c r="J95" i="58"/>
  <c r="Q53" i="58"/>
  <c r="Y39" i="58"/>
  <c r="X33" i="58"/>
  <c r="U46" i="58"/>
  <c r="M67" i="58"/>
  <c r="D38" i="61"/>
  <c r="I146" i="58"/>
  <c r="K140" i="58"/>
  <c r="W52" i="58"/>
  <c r="N150" i="58"/>
  <c r="K157" i="58"/>
  <c r="K91" i="58"/>
  <c r="S158" i="58"/>
  <c r="R155" i="58"/>
  <c r="M52" i="58"/>
  <c r="R142" i="58"/>
  <c r="L121" i="58"/>
  <c r="N54" i="58"/>
  <c r="U123" i="58"/>
  <c r="Q120" i="58"/>
  <c r="S39" i="58"/>
  <c r="I145" i="58"/>
  <c r="W150" i="58"/>
  <c r="J166" i="58"/>
  <c r="O99" i="58"/>
  <c r="H88" i="58"/>
  <c r="X26" i="58"/>
  <c r="X58" i="58"/>
  <c r="L125" i="58"/>
  <c r="Q20" i="58"/>
  <c r="H150" i="58"/>
  <c r="K144" i="58"/>
  <c r="R115" i="58"/>
  <c r="I147" i="58"/>
  <c r="M91" i="58"/>
  <c r="J160" i="58"/>
  <c r="N93" i="58"/>
  <c r="M34" i="58"/>
  <c r="T124" i="58"/>
  <c r="H66" i="58"/>
  <c r="J87" i="58"/>
  <c r="J41" i="58"/>
  <c r="M64" i="58"/>
  <c r="K147" i="58"/>
  <c r="H52" i="58"/>
  <c r="S131" i="58"/>
  <c r="L89" i="58"/>
  <c r="I25" i="58"/>
  <c r="M106" i="58"/>
  <c r="Y21" i="58"/>
  <c r="Y124" i="58"/>
  <c r="T132" i="58"/>
  <c r="X155" i="58"/>
  <c r="U112" i="58"/>
  <c r="P48" i="58"/>
  <c r="X106" i="58"/>
  <c r="I40" i="58"/>
  <c r="O145" i="58"/>
  <c r="X49" i="58"/>
  <c r="O92" i="58"/>
  <c r="N109" i="58"/>
  <c r="N64" i="58"/>
  <c r="L69" i="58"/>
  <c r="P148" i="58"/>
  <c r="O26" i="58"/>
  <c r="O131" i="58"/>
  <c r="P89" i="58"/>
  <c r="W30" i="58"/>
  <c r="O77" i="58"/>
  <c r="T145" i="58"/>
  <c r="R33" i="58"/>
  <c r="U25" i="58"/>
  <c r="O54" i="58"/>
  <c r="W33" i="58"/>
  <c r="I33" i="58"/>
  <c r="O76" i="58"/>
  <c r="I60" i="58"/>
  <c r="M31" i="58"/>
  <c r="Y133" i="58"/>
  <c r="O126" i="58"/>
  <c r="X28" i="58"/>
  <c r="H147" i="58"/>
  <c r="J94" i="58"/>
  <c r="H155" i="58"/>
  <c r="K40" i="58"/>
  <c r="Y115" i="58"/>
  <c r="X39" i="58"/>
  <c r="M33" i="58"/>
  <c r="J61" i="58"/>
  <c r="Y50" i="58"/>
  <c r="X96" i="58"/>
  <c r="D4" i="60"/>
  <c r="L91" i="58"/>
  <c r="G126" i="58"/>
  <c r="N148" i="58"/>
  <c r="H65" i="58"/>
  <c r="G96" i="58"/>
  <c r="N73" i="58"/>
  <c r="I97" i="58"/>
  <c r="Y113" i="58"/>
  <c r="N47" i="58"/>
  <c r="N56" i="58"/>
  <c r="N123" i="58"/>
  <c r="S122" i="58"/>
  <c r="O113" i="58"/>
  <c r="M27" i="58"/>
  <c r="L115" i="58"/>
  <c r="Y74" i="58"/>
  <c r="P31" i="58"/>
  <c r="I75" i="58"/>
  <c r="T115" i="58"/>
  <c r="W39" i="58"/>
  <c r="N133" i="58"/>
  <c r="N61" i="58"/>
  <c r="S133" i="58"/>
  <c r="Y106" i="58"/>
  <c r="L106" i="58"/>
  <c r="P33" i="58"/>
  <c r="N57" i="58"/>
  <c r="G74" i="58"/>
  <c r="H58" i="58"/>
  <c r="J50" i="58"/>
  <c r="U116" i="58"/>
  <c r="J155" i="58"/>
  <c r="S115" i="58"/>
  <c r="J73" i="58"/>
  <c r="M113" i="58"/>
  <c r="T91" i="58"/>
  <c r="L120" i="58"/>
  <c r="W71" i="58"/>
  <c r="I94" i="58"/>
  <c r="M66" i="58"/>
  <c r="R117" i="58"/>
  <c r="X100" i="58"/>
  <c r="X125" i="58"/>
  <c r="W49" i="58"/>
  <c r="N87" i="58"/>
  <c r="U36" i="58"/>
  <c r="U60" i="58"/>
  <c r="M126" i="58"/>
  <c r="W133" i="58"/>
  <c r="M58" i="58"/>
  <c r="M108" i="58"/>
  <c r="S85" i="58"/>
  <c r="W160" i="58"/>
  <c r="R146" i="58"/>
  <c r="K71" i="58"/>
  <c r="J145" i="58"/>
  <c r="M47" i="58"/>
  <c r="O55" i="58"/>
  <c r="Q42" i="58"/>
  <c r="Q57" i="58"/>
  <c r="N108" i="58"/>
  <c r="Y52" i="58"/>
  <c r="L93" i="58"/>
  <c r="D13" i="61"/>
  <c r="U95" i="58"/>
  <c r="Q21" i="58"/>
  <c r="J66" i="58"/>
  <c r="K98" i="58"/>
  <c r="M89" i="58"/>
  <c r="H113" i="58"/>
  <c r="T26" i="58"/>
  <c r="H61" i="58"/>
  <c r="R28" i="58"/>
  <c r="H21" i="58"/>
  <c r="R103" i="58"/>
  <c r="H33" i="58"/>
  <c r="W56" i="58"/>
  <c r="J56" i="58"/>
  <c r="U28" i="58"/>
  <c r="S116" i="58"/>
  <c r="M150" i="58"/>
  <c r="T45" i="58"/>
  <c r="R118" i="58"/>
  <c r="G106" i="58"/>
  <c r="M128" i="58"/>
  <c r="J158" i="58"/>
  <c r="P113" i="58"/>
  <c r="W107" i="58"/>
  <c r="M99" i="58"/>
  <c r="S121" i="58"/>
  <c r="Q125" i="58"/>
  <c r="M40" i="58"/>
  <c r="T75" i="58"/>
  <c r="N140" i="58"/>
  <c r="O157" i="58"/>
  <c r="S68" i="58"/>
  <c r="Q130" i="58"/>
  <c r="T93" i="58"/>
  <c r="U51" i="58"/>
  <c r="N118" i="58"/>
  <c r="Q91" i="58"/>
  <c r="R122" i="58"/>
  <c r="H55" i="58"/>
  <c r="X143" i="58"/>
  <c r="I158" i="58"/>
  <c r="N144" i="58"/>
  <c r="X94" i="58"/>
  <c r="I61" i="58"/>
  <c r="G100" i="58"/>
  <c r="D12" i="61"/>
  <c r="N88" i="58"/>
  <c r="P29" i="58"/>
  <c r="D31" i="61"/>
  <c r="N103" i="58"/>
  <c r="O109" i="58"/>
  <c r="T23" i="58"/>
  <c r="J76" i="58"/>
  <c r="U122" i="58"/>
  <c r="X121" i="58"/>
  <c r="P52" i="58"/>
  <c r="N36" i="58"/>
  <c r="J111" i="58"/>
  <c r="P126" i="58"/>
  <c r="O106" i="58"/>
  <c r="I45" i="58"/>
  <c r="X75" i="58"/>
  <c r="O118" i="58"/>
  <c r="R76" i="58"/>
  <c r="R62" i="58"/>
  <c r="T96" i="58"/>
  <c r="T103" i="58"/>
  <c r="Y109" i="58"/>
  <c r="D10" i="61"/>
  <c r="H126" i="58"/>
  <c r="Y68" i="58"/>
  <c r="L26" i="58"/>
  <c r="W34" i="58"/>
  <c r="I73" i="58"/>
  <c r="N52" i="58"/>
  <c r="O120" i="58"/>
  <c r="N141" i="58"/>
  <c r="Q89" i="58"/>
  <c r="M122" i="58"/>
  <c r="S100" i="58"/>
  <c r="U136" i="58"/>
  <c r="L68" i="58"/>
  <c r="S91" i="58"/>
  <c r="X71" i="58"/>
  <c r="R54" i="58"/>
  <c r="R51" i="58"/>
  <c r="W65" i="58"/>
  <c r="I105" i="58"/>
  <c r="G124" i="58"/>
  <c r="J20" i="58"/>
  <c r="W23" i="58"/>
  <c r="W98" i="58"/>
  <c r="Y142" i="58"/>
  <c r="H116" i="58"/>
  <c r="R61" i="58"/>
  <c r="N120" i="58"/>
  <c r="J90" i="58"/>
  <c r="Y98" i="58"/>
  <c r="W106" i="58"/>
  <c r="R25" i="58"/>
  <c r="M119" i="58"/>
  <c r="W119" i="58"/>
  <c r="M129" i="58"/>
  <c r="W120" i="58"/>
  <c r="Q106" i="58"/>
  <c r="S47" i="58"/>
  <c r="J103" i="58"/>
  <c r="O128" i="58"/>
  <c r="T118" i="58"/>
  <c r="Q108" i="58"/>
  <c r="X87" i="58"/>
  <c r="U124" i="58"/>
  <c r="U66" i="58"/>
  <c r="K54" i="58"/>
  <c r="N77" i="58"/>
  <c r="J105" i="58"/>
  <c r="D29" i="61"/>
  <c r="T30" i="58"/>
  <c r="I55" i="58"/>
  <c r="O147" i="58"/>
  <c r="W129" i="58"/>
  <c r="T49" i="58"/>
  <c r="U30" i="58"/>
  <c r="M44" i="58"/>
  <c r="L32" i="58"/>
  <c r="T121" i="58"/>
  <c r="Y37" i="58"/>
  <c r="O31" i="58"/>
  <c r="S125" i="58"/>
  <c r="H39" i="58"/>
  <c r="Y69" i="58"/>
  <c r="T156" i="58"/>
  <c r="L22" i="58"/>
  <c r="I74" i="58"/>
  <c r="S141" i="58"/>
  <c r="L87" i="58"/>
  <c r="G66" i="58"/>
  <c r="O142" i="58"/>
  <c r="H43" i="58"/>
  <c r="W32" i="58"/>
  <c r="K166" i="58"/>
  <c r="J123" i="58"/>
  <c r="G95" i="58"/>
  <c r="K31" i="58"/>
  <c r="L40" i="58"/>
  <c r="T33" i="58"/>
  <c r="S84" i="58"/>
  <c r="T129" i="58"/>
  <c r="J25" i="58"/>
  <c r="N106" i="58"/>
  <c r="Y114" i="58"/>
  <c r="J71" i="58"/>
  <c r="K131" i="58"/>
  <c r="W144" i="58"/>
  <c r="T128" i="58"/>
  <c r="R37" i="58"/>
  <c r="P25" i="58"/>
  <c r="H42" i="58"/>
  <c r="M30" i="58"/>
  <c r="K103" i="58"/>
  <c r="S49" i="58"/>
  <c r="T61" i="58"/>
  <c r="I100" i="58"/>
  <c r="N51" i="58"/>
  <c r="W166" i="58"/>
  <c r="N98" i="58"/>
  <c r="R108" i="58"/>
  <c r="O140" i="58"/>
  <c r="P88" i="58"/>
  <c r="J132" i="58"/>
  <c r="U88" i="58"/>
  <c r="L113" i="58"/>
  <c r="T73" i="58"/>
  <c r="K23" i="58"/>
  <c r="I117" i="58"/>
  <c r="G109" i="58"/>
  <c r="I126" i="58"/>
  <c r="H48" i="58"/>
  <c r="O66" i="58"/>
  <c r="G129" i="58"/>
  <c r="T94" i="58"/>
  <c r="Y130" i="58"/>
  <c r="I50" i="58"/>
  <c r="I121" i="58"/>
  <c r="J147" i="58"/>
  <c r="O21" i="58"/>
  <c r="Q44" i="58"/>
  <c r="J60" i="58"/>
  <c r="Y156" i="58"/>
  <c r="R53" i="58"/>
  <c r="T99" i="58"/>
  <c r="X23" i="58"/>
  <c r="T140" i="58"/>
  <c r="T40" i="58"/>
  <c r="J120" i="58"/>
  <c r="O65" i="58"/>
  <c r="W134" i="58"/>
  <c r="J23" i="58"/>
  <c r="O36" i="58"/>
  <c r="P42" i="58"/>
  <c r="P112" i="58"/>
  <c r="G91" i="58"/>
  <c r="M130" i="58"/>
  <c r="Y100" i="58"/>
  <c r="G144" i="58"/>
  <c r="U158" i="58"/>
  <c r="Y107" i="58"/>
  <c r="I132" i="58"/>
  <c r="Y53" i="58"/>
  <c r="J64" i="58"/>
  <c r="P68" i="58"/>
  <c r="Q147" i="58"/>
  <c r="I80" i="58"/>
  <c r="X88" i="58"/>
  <c r="D23" i="61"/>
  <c r="Q73" i="58"/>
  <c r="P118" i="58"/>
  <c r="X80" i="58"/>
  <c r="O42" i="58"/>
  <c r="M26" i="58"/>
  <c r="U125" i="58"/>
  <c r="I54" i="58"/>
  <c r="O88" i="58"/>
  <c r="U133" i="58"/>
  <c r="K158" i="58"/>
  <c r="X85" i="58"/>
  <c r="D7" i="61"/>
  <c r="H109" i="58"/>
  <c r="G147" i="58"/>
  <c r="T80" i="58"/>
  <c r="J40" i="58"/>
  <c r="H160" i="58"/>
  <c r="P155" i="58"/>
  <c r="L108" i="58"/>
  <c r="T100" i="58"/>
  <c r="K117" i="58"/>
  <c r="R44" i="58"/>
  <c r="U77" i="58"/>
  <c r="G113" i="58"/>
  <c r="D11" i="61"/>
  <c r="O148" i="58"/>
  <c r="I157" i="58"/>
  <c r="M141" i="58"/>
  <c r="I56" i="58"/>
  <c r="K120" i="58"/>
  <c r="Q155" i="58"/>
  <c r="R48" i="58"/>
  <c r="O30" i="58"/>
  <c r="R93" i="58"/>
  <c r="Q37" i="58"/>
  <c r="S24" i="58"/>
  <c r="P84" i="58"/>
  <c r="I68" i="58"/>
  <c r="S50" i="58"/>
  <c r="U91" i="58"/>
  <c r="U50" i="58"/>
  <c r="L61" i="58"/>
  <c r="I142" i="58"/>
  <c r="P65" i="58"/>
  <c r="X57" i="58"/>
  <c r="H32" i="58"/>
  <c r="T60" i="58"/>
  <c r="M146" i="58"/>
  <c r="K115" i="58"/>
  <c r="H119" i="58"/>
  <c r="Q123" i="58"/>
  <c r="P95" i="58"/>
  <c r="H140" i="58"/>
  <c r="R143" i="58"/>
  <c r="L100" i="58"/>
  <c r="P157" i="58"/>
  <c r="S33" i="58"/>
  <c r="M140" i="58"/>
  <c r="W93" i="58"/>
  <c r="U89" i="58"/>
  <c r="X31" i="58"/>
  <c r="I36" i="58"/>
  <c r="Q45" i="58"/>
  <c r="Q113" i="58"/>
  <c r="J84" i="58"/>
  <c r="Y23" i="58"/>
  <c r="Y125" i="58"/>
  <c r="H144" i="58"/>
  <c r="X50" i="58"/>
  <c r="Q56" i="58"/>
  <c r="S143" i="58"/>
  <c r="X111" i="58"/>
  <c r="T150" i="58"/>
  <c r="U134" i="58"/>
  <c r="T95" i="58"/>
  <c r="N156" i="58"/>
  <c r="U115" i="58"/>
  <c r="X97" i="58"/>
  <c r="W155" i="58"/>
  <c r="P37" i="58"/>
  <c r="S48" i="58"/>
  <c r="P143" i="58"/>
  <c r="G141" i="58"/>
  <c r="X92" i="58"/>
  <c r="N134" i="58"/>
  <c r="T136" i="58"/>
  <c r="I71" i="58"/>
  <c r="Q107" i="58"/>
  <c r="J30" i="58"/>
  <c r="U157" i="58"/>
  <c r="J107" i="58"/>
  <c r="G111" i="58"/>
  <c r="X132" i="58"/>
  <c r="U55" i="58"/>
  <c r="O87" i="58"/>
  <c r="Q49" i="58"/>
  <c r="L58" i="58"/>
  <c r="R40" i="58"/>
  <c r="X134" i="58"/>
  <c r="N122" i="58"/>
  <c r="U49" i="58"/>
  <c r="U121" i="58"/>
  <c r="R58" i="58"/>
  <c r="R148" i="58"/>
  <c r="L122" i="58"/>
  <c r="D4" i="61"/>
  <c r="X122" i="58"/>
  <c r="P50" i="58"/>
  <c r="K64" i="58"/>
  <c r="H142" i="58"/>
  <c r="P36" i="58"/>
  <c r="N128" i="58"/>
  <c r="S34" i="58"/>
  <c r="G46" i="58"/>
  <c r="U146" i="58"/>
  <c r="M41" i="58"/>
  <c r="S43" i="58"/>
  <c r="J62" i="58"/>
  <c r="O129" i="58"/>
  <c r="P22" i="58"/>
  <c r="Q47" i="58"/>
  <c r="I107" i="58"/>
  <c r="U147" i="58"/>
  <c r="R95" i="58"/>
  <c r="D15" i="61"/>
  <c r="H28" i="58"/>
  <c r="J99" i="58"/>
  <c r="O123" i="58"/>
  <c r="D41" i="61"/>
  <c r="N66" i="58"/>
  <c r="Q122" i="58"/>
  <c r="J69" i="58"/>
  <c r="O166" i="58"/>
  <c r="W43" i="58"/>
  <c r="M143" i="58"/>
  <c r="W95" i="58"/>
  <c r="H122" i="58"/>
  <c r="S77" i="58"/>
  <c r="J113" i="58"/>
  <c r="L49" i="58"/>
  <c r="P21" i="58"/>
  <c r="Q31" i="58"/>
  <c r="U150" i="58"/>
  <c r="O68" i="58"/>
  <c r="T50" i="58"/>
  <c r="R23" i="58"/>
  <c r="H47" i="58"/>
  <c r="J34" i="58"/>
  <c r="W131" i="58"/>
  <c r="M46" i="58"/>
  <c r="H44" i="58"/>
  <c r="Q23" i="58"/>
  <c r="M97" i="58"/>
  <c r="J27" i="58"/>
  <c r="H129" i="58"/>
  <c r="L98" i="58"/>
  <c r="I160" i="58"/>
  <c r="O49" i="58"/>
  <c r="I113" i="58"/>
  <c r="G122" i="58"/>
  <c r="X41" i="58"/>
  <c r="Y31" i="58"/>
  <c r="P100" i="58"/>
  <c r="H115" i="58"/>
  <c r="Y54" i="58"/>
  <c r="W94" i="58"/>
  <c r="T66" i="58"/>
  <c r="X76" i="58"/>
  <c r="O85" i="58"/>
  <c r="N97" i="58"/>
  <c r="U57" i="58"/>
  <c r="N160" i="58"/>
  <c r="G142" i="58"/>
  <c r="Q69" i="58"/>
  <c r="K88" i="58"/>
  <c r="P40" i="58"/>
  <c r="J148" i="58"/>
  <c r="I91" i="58"/>
  <c r="J29" i="58"/>
  <c r="P115" i="58"/>
  <c r="O24" i="58"/>
  <c r="T20" i="58"/>
  <c r="T111" i="58"/>
  <c r="Y32" i="58"/>
  <c r="N23" i="58"/>
  <c r="P49" i="58"/>
  <c r="D21" i="61"/>
  <c r="R136" i="58"/>
  <c r="D3" i="61"/>
  <c r="X67" i="58"/>
  <c r="H54" i="58"/>
  <c r="H45" i="58"/>
  <c r="X124" i="58"/>
  <c r="L94" i="58"/>
  <c r="D3" i="60"/>
  <c r="I48" i="58"/>
  <c r="M75" i="58"/>
  <c r="W20" i="58"/>
  <c r="J119" i="58"/>
  <c r="P90" i="58"/>
  <c r="Y95" i="58"/>
  <c r="U45" i="58"/>
  <c r="D27" i="61"/>
  <c r="P128" i="58"/>
  <c r="W122" i="58"/>
  <c r="P131" i="58"/>
  <c r="R121" i="58"/>
  <c r="W80" i="58"/>
  <c r="W114" i="58"/>
  <c r="S42" i="58"/>
  <c r="X25" i="58"/>
  <c r="L146" i="58"/>
  <c r="I44" i="58"/>
  <c r="I30" i="58"/>
  <c r="D25" i="61"/>
  <c r="I88" i="58"/>
  <c r="X116" i="58"/>
  <c r="W42" i="58"/>
  <c r="X127" i="58"/>
  <c r="Y22" i="58"/>
  <c r="Q29" i="58"/>
  <c r="N89" i="58"/>
  <c r="L131" i="58"/>
  <c r="G112" i="58"/>
  <c r="T48" i="58"/>
  <c r="U126" i="58"/>
  <c r="Y157" i="58"/>
  <c r="U117" i="58"/>
  <c r="X20" i="58"/>
  <c r="M20" i="58"/>
  <c r="Q30" i="58"/>
  <c r="I76" i="58"/>
  <c r="R109" i="58"/>
  <c r="X117" i="58"/>
  <c r="O67" i="58"/>
  <c r="L71" i="58"/>
  <c r="G105" i="58"/>
  <c r="O94" i="58"/>
  <c r="G140" i="58"/>
  <c r="P106" i="58"/>
  <c r="J57" i="58"/>
  <c r="O119" i="58"/>
  <c r="S111" i="58"/>
  <c r="K99" i="58"/>
  <c r="I122" i="58"/>
  <c r="O156" i="58"/>
  <c r="S147" i="58"/>
  <c r="M94" i="58"/>
  <c r="P111" i="58"/>
  <c r="D35" i="61"/>
  <c r="L147" i="58"/>
  <c r="Y28" i="58"/>
  <c r="W125" i="58"/>
  <c r="P150" i="58"/>
  <c r="Q65" i="58"/>
  <c r="Y65" i="58"/>
  <c r="T39" i="58"/>
  <c r="S108" i="58"/>
  <c r="H125" i="58"/>
  <c r="J52" i="58"/>
  <c r="O33" i="58"/>
  <c r="S31" i="58"/>
  <c r="H158" i="58"/>
  <c r="Y129" i="58"/>
  <c r="T133" i="58"/>
  <c r="Q141" i="58"/>
  <c r="Q144" i="58"/>
  <c r="L37" i="58"/>
  <c r="R77" i="58"/>
  <c r="X65" i="58"/>
  <c r="J80" i="58"/>
  <c r="U145" i="58"/>
  <c r="O43" i="58"/>
  <c r="K95" i="58"/>
  <c r="U120" i="58"/>
  <c r="Q156" i="58"/>
  <c r="W121" i="58"/>
  <c r="P158" i="58"/>
  <c r="K97" i="58"/>
  <c r="O105" i="58"/>
  <c r="P61" i="58"/>
  <c r="O124" i="58"/>
  <c r="W25" i="58"/>
  <c r="G71" i="58"/>
  <c r="W45" i="58"/>
  <c r="D8" i="61"/>
  <c r="R126" i="58"/>
  <c r="U22" i="58"/>
  <c r="X103" i="58"/>
  <c r="T157" i="58"/>
  <c r="I133" i="58"/>
  <c r="M45" i="58"/>
  <c r="Y62" i="58"/>
  <c r="W40" i="58"/>
  <c r="K94" i="58"/>
  <c r="T127" i="58"/>
  <c r="R89" i="58"/>
  <c r="I51" i="58"/>
  <c r="D32" i="61"/>
  <c r="H111" i="58"/>
  <c r="Q112" i="58"/>
  <c r="P57" i="58"/>
  <c r="Q118" i="58"/>
  <c r="F125" i="58" l="1"/>
  <c r="T79" i="58"/>
  <c r="T82" i="58" s="1"/>
  <c r="F45" i="58"/>
  <c r="F62" i="58"/>
  <c r="F91" i="58"/>
  <c r="I134" i="58"/>
  <c r="I135" i="58" s="1"/>
  <c r="I138" i="58" s="1"/>
  <c r="F105" i="58"/>
  <c r="F88" i="58"/>
  <c r="F151" i="58"/>
  <c r="F65" i="58"/>
  <c r="F58" i="58"/>
  <c r="F109" i="58"/>
  <c r="K135" i="58"/>
  <c r="K138" i="58" s="1"/>
  <c r="F130" i="58"/>
  <c r="W79" i="58"/>
  <c r="W82" i="58" s="1"/>
  <c r="F54" i="58"/>
  <c r="F50" i="58"/>
  <c r="F116" i="58"/>
  <c r="F96" i="58"/>
  <c r="Q159" i="58"/>
  <c r="F137" i="58"/>
  <c r="F126" i="58"/>
  <c r="F89" i="58"/>
  <c r="F21" i="58"/>
  <c r="F142" i="58"/>
  <c r="P159" i="58"/>
  <c r="W159" i="58"/>
  <c r="U149" i="58"/>
  <c r="U152" i="58" s="1"/>
  <c r="X159" i="58"/>
  <c r="F76" i="58"/>
  <c r="N135" i="58"/>
  <c r="N138" i="58" s="1"/>
  <c r="F71" i="58"/>
  <c r="F74" i="58"/>
  <c r="F66" i="58"/>
  <c r="Q79" i="58"/>
  <c r="Q82" i="58" s="1"/>
  <c r="O149" i="58"/>
  <c r="O152" i="58" s="1"/>
  <c r="I159" i="58"/>
  <c r="F158" i="58"/>
  <c r="F32" i="58"/>
  <c r="R159" i="58"/>
  <c r="F48" i="58"/>
  <c r="F115" i="58"/>
  <c r="F39" i="58"/>
  <c r="F155" i="58"/>
  <c r="F159" i="58" s="1"/>
  <c r="H159" i="58"/>
  <c r="F157" i="58"/>
  <c r="T159" i="58"/>
  <c r="I149" i="58"/>
  <c r="I152" i="58" s="1"/>
  <c r="F161" i="58"/>
  <c r="F147" i="58"/>
  <c r="K79" i="58"/>
  <c r="K82" i="58" s="1"/>
  <c r="P135" i="58"/>
  <c r="P138" i="58" s="1"/>
  <c r="J79" i="58"/>
  <c r="J82" i="58" s="1"/>
  <c r="K149" i="58"/>
  <c r="K152" i="58" s="1"/>
  <c r="I79" i="58"/>
  <c r="I82" i="58" s="1"/>
  <c r="F52" i="58"/>
  <c r="Q149" i="58"/>
  <c r="Q152" i="58" s="1"/>
  <c r="F107" i="58"/>
  <c r="H79" i="58"/>
  <c r="H82" i="58" s="1"/>
  <c r="F20" i="58"/>
  <c r="F79" i="58" s="1"/>
  <c r="F82" i="58" s="1"/>
  <c r="S159" i="58"/>
  <c r="F61" i="58"/>
  <c r="F90" i="58"/>
  <c r="O159" i="58"/>
  <c r="F144" i="58"/>
  <c r="F77" i="58"/>
  <c r="M79" i="58"/>
  <c r="M82" i="58" s="1"/>
  <c r="F99" i="58"/>
  <c r="F131" i="58"/>
  <c r="F43" i="58"/>
  <c r="F55" i="58"/>
  <c r="F122" i="58"/>
  <c r="F121" i="58"/>
  <c r="R79" i="58"/>
  <c r="R82" i="58" s="1"/>
  <c r="F129" i="58"/>
  <c r="F84" i="58"/>
  <c r="F57" i="58"/>
  <c r="Y149" i="58"/>
  <c r="Y152" i="58" s="1"/>
  <c r="F146" i="58"/>
  <c r="M134" i="58"/>
  <c r="M135" i="58" s="1"/>
  <c r="M138" i="58" s="1"/>
  <c r="O135" i="58"/>
  <c r="O138" i="58" s="1"/>
  <c r="P149" i="58"/>
  <c r="P152" i="58" s="1"/>
  <c r="F68" i="58"/>
  <c r="F49" i="58"/>
  <c r="F30" i="58"/>
  <c r="F25" i="58"/>
  <c r="F92" i="58"/>
  <c r="F119" i="58"/>
  <c r="F106" i="58"/>
  <c r="W149" i="58"/>
  <c r="W152" i="58" s="1"/>
  <c r="F46" i="58"/>
  <c r="F31" i="58"/>
  <c r="F127" i="58"/>
  <c r="F123" i="58"/>
  <c r="F53" i="58"/>
  <c r="F100" i="58"/>
  <c r="F95" i="58"/>
  <c r="J159" i="58"/>
  <c r="X135" i="58"/>
  <c r="X138" i="58" s="1"/>
  <c r="T149" i="58"/>
  <c r="T152" i="58" s="1"/>
  <c r="F94" i="58"/>
  <c r="F128" i="58"/>
  <c r="F56" i="58"/>
  <c r="F34" i="58"/>
  <c r="F44" i="58"/>
  <c r="F87" i="58"/>
  <c r="Y79" i="58"/>
  <c r="Y82" i="58" s="1"/>
  <c r="N79" i="58"/>
  <c r="N82" i="58" s="1"/>
  <c r="W135" i="58"/>
  <c r="W138" i="58" s="1"/>
  <c r="J134" i="58"/>
  <c r="J135" i="58" s="1"/>
  <c r="J138" i="58" s="1"/>
  <c r="F75" i="58"/>
  <c r="U135" i="58"/>
  <c r="U138" i="58" s="1"/>
  <c r="Y159" i="58"/>
  <c r="F166" i="58"/>
  <c r="F156" i="58"/>
  <c r="F85" i="58"/>
  <c r="F143" i="58"/>
  <c r="F108" i="58"/>
  <c r="Y135" i="58"/>
  <c r="Y138" i="58" s="1"/>
  <c r="L79" i="58"/>
  <c r="L82" i="58" s="1"/>
  <c r="L134" i="58"/>
  <c r="L135" i="58" s="1"/>
  <c r="L138" i="58" s="1"/>
  <c r="F28" i="58"/>
  <c r="F133" i="58"/>
  <c r="F148" i="58"/>
  <c r="F141" i="58"/>
  <c r="R149" i="58"/>
  <c r="R152" i="58" s="1"/>
  <c r="F112" i="58"/>
  <c r="N149" i="58"/>
  <c r="N152" i="58" s="1"/>
  <c r="F111" i="58"/>
  <c r="F113" i="58"/>
  <c r="F114" i="58"/>
  <c r="F145" i="58"/>
  <c r="F37" i="58"/>
  <c r="F132" i="58"/>
  <c r="M149" i="58"/>
  <c r="M152" i="58" s="1"/>
  <c r="F103" i="58"/>
  <c r="F118" i="58"/>
  <c r="S79" i="58"/>
  <c r="S82" i="58" s="1"/>
  <c r="F41" i="58"/>
  <c r="J149" i="58"/>
  <c r="J152" i="58" s="1"/>
  <c r="F40" i="58"/>
  <c r="F97" i="58"/>
  <c r="P79" i="58"/>
  <c r="P82" i="58" s="1"/>
  <c r="F47" i="58"/>
  <c r="F93" i="58"/>
  <c r="F27" i="58"/>
  <c r="G149" i="58"/>
  <c r="N159" i="58"/>
  <c r="R135" i="58"/>
  <c r="R138" i="58" s="1"/>
  <c r="Q135" i="58"/>
  <c r="Q138" i="58" s="1"/>
  <c r="F29" i="58"/>
  <c r="T135" i="58"/>
  <c r="T138" i="58" s="1"/>
  <c r="M159" i="58"/>
  <c r="O79" i="58"/>
  <c r="O82" i="58" s="1"/>
  <c r="F51" i="58"/>
  <c r="U79" i="58"/>
  <c r="F67" i="58"/>
  <c r="F36" i="58"/>
  <c r="F98" i="58"/>
  <c r="G79" i="58"/>
  <c r="S149" i="58"/>
  <c r="S152" i="58" s="1"/>
  <c r="U159" i="58"/>
  <c r="F64" i="58"/>
  <c r="G159" i="58"/>
  <c r="F22" i="58"/>
  <c r="F69" i="58"/>
  <c r="X149" i="58"/>
  <c r="X152" i="58" s="1"/>
  <c r="F42" i="58"/>
  <c r="F60" i="58"/>
  <c r="L159" i="58"/>
  <c r="K159" i="58"/>
  <c r="G134" i="58"/>
  <c r="G135" i="58" s="1"/>
  <c r="H134" i="58"/>
  <c r="F117" i="58"/>
  <c r="H149" i="58"/>
  <c r="H152" i="58" s="1"/>
  <c r="F140" i="58"/>
  <c r="F149" i="58" s="1"/>
  <c r="F152" i="58" s="1"/>
  <c r="F124" i="58"/>
  <c r="F23" i="58"/>
  <c r="F33" i="58"/>
  <c r="X79" i="58"/>
  <c r="X82" i="58" s="1"/>
  <c r="F73" i="58"/>
  <c r="S135" i="58"/>
  <c r="S138" i="58" s="1"/>
  <c r="F120" i="58"/>
  <c r="F26" i="58"/>
  <c r="L149" i="58"/>
  <c r="L152" i="58" s="1"/>
  <c r="F24" i="58"/>
  <c r="Q163" i="58" l="1"/>
  <c r="Q162" i="58"/>
  <c r="H135" i="58"/>
  <c r="H138" i="58" s="1"/>
  <c r="F134" i="58"/>
  <c r="F135" i="58" s="1"/>
  <c r="F138" i="58" s="1"/>
  <c r="M162" i="58"/>
  <c r="M163" i="58"/>
  <c r="Y162" i="58"/>
  <c r="Y163" i="58"/>
  <c r="K163" i="58"/>
  <c r="K162" i="58"/>
  <c r="L163" i="58"/>
  <c r="L162" i="58"/>
  <c r="X162" i="58"/>
  <c r="X163" i="58"/>
  <c r="J162" i="58"/>
  <c r="J163" i="58"/>
  <c r="I163" i="58"/>
  <c r="I162" i="58"/>
  <c r="H162" i="58"/>
  <c r="O163" i="58"/>
  <c r="O162" i="58"/>
  <c r="U163" i="58"/>
  <c r="U162" i="58"/>
  <c r="R162" i="58"/>
  <c r="R163" i="58"/>
  <c r="N162" i="58"/>
  <c r="N163" i="58"/>
  <c r="T162" i="58"/>
  <c r="T163" i="58"/>
  <c r="W163" i="58"/>
  <c r="W162" i="58"/>
  <c r="P162" i="58"/>
  <c r="P163" i="58"/>
  <c r="G163" i="58"/>
  <c r="F162" i="58"/>
  <c r="S162" i="58"/>
  <c r="S163" i="58"/>
  <c r="H163" i="58" l="1"/>
  <c r="F163" i="5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Harvey, Tessica</author>
  </authors>
  <commentList>
    <comment ref="G35" authorId="0" shapeId="0" xr:uid="{C6351CF3-0BCC-409F-9C59-A58071F0802F}">
      <text>
        <r>
          <rPr>
            <b/>
            <sz val="9"/>
            <color indexed="81"/>
            <rFont val="Tahoma"/>
            <family val="2"/>
          </rPr>
          <t>Harvey, Tessica:</t>
        </r>
        <r>
          <rPr>
            <sz val="9"/>
            <color indexed="81"/>
            <rFont val="Tahoma"/>
            <family val="2"/>
          </rPr>
          <t xml:space="preserve">
Go to PY 42700_EW package and get the number from the form they provided ( ask Pam for help if needed)</t>
        </r>
      </text>
    </comment>
    <comment ref="F79" authorId="0" shapeId="0" xr:uid="{B0C18757-429A-488D-94C8-8F584A2D6C35}">
      <text>
        <r>
          <rPr>
            <b/>
            <sz val="9"/>
            <color indexed="81"/>
            <rFont val="Tahoma"/>
            <family val="2"/>
          </rPr>
          <t>Harvey, Tessica:</t>
        </r>
        <r>
          <rPr>
            <sz val="9"/>
            <color indexed="81"/>
            <rFont val="Tahoma"/>
            <family val="2"/>
          </rPr>
          <t xml:space="preserve">
CAFR Note 10 Section A page 119 Governmental Activities balance 6/30</t>
        </r>
      </text>
    </comment>
    <comment ref="H79" authorId="0" shapeId="0" xr:uid="{F94B7E97-8F3F-4D56-ACD3-78FBB927F6B1}">
      <text>
        <r>
          <rPr>
            <b/>
            <sz val="9"/>
            <color indexed="81"/>
            <rFont val="Tahoma"/>
            <family val="2"/>
          </rPr>
          <t>Harvey, Tessica:</t>
        </r>
        <r>
          <rPr>
            <sz val="9"/>
            <color indexed="81"/>
            <rFont val="Tahoma"/>
            <family val="2"/>
          </rPr>
          <t xml:space="preserve">
Run SV TB for GA_EW add account 2241000 + 2301000 </t>
        </r>
      </text>
    </comment>
    <comment ref="F135" authorId="0" shapeId="0" xr:uid="{2E57713C-38F5-480E-9D1A-8C72A7E8908F}">
      <text>
        <r>
          <rPr>
            <b/>
            <sz val="9"/>
            <color indexed="81"/>
            <rFont val="Tahoma"/>
            <family val="2"/>
          </rPr>
          <t>Harvey, Tessica:</t>
        </r>
        <r>
          <rPr>
            <sz val="9"/>
            <color indexed="81"/>
            <rFont val="Tahoma"/>
            <family val="2"/>
          </rPr>
          <t xml:space="preserve">
CAFR Note 10 Section A page 120 Component Units balance 6/30</t>
        </r>
      </text>
    </comment>
    <comment ref="H135" authorId="0" shapeId="0" xr:uid="{623EFD0F-361D-48D2-A4B5-13DC8C1200EE}">
      <text>
        <r>
          <rPr>
            <b/>
            <sz val="9"/>
            <color indexed="81"/>
            <rFont val="Tahoma"/>
            <family val="2"/>
          </rPr>
          <t>Harvey, Tessica:</t>
        </r>
        <r>
          <rPr>
            <sz val="9"/>
            <color indexed="81"/>
            <rFont val="Tahoma"/>
            <family val="2"/>
          </rPr>
          <t xml:space="preserve">
Run SV TB for CU_EW add account 2241000 + 2301000 </t>
        </r>
      </text>
    </comment>
    <comment ref="F149" authorId="0" shapeId="0" xr:uid="{D1C8CC6C-EF9D-448F-B806-B1A4115E340C}">
      <text>
        <r>
          <rPr>
            <b/>
            <sz val="9"/>
            <color indexed="81"/>
            <rFont val="Tahoma"/>
            <family val="2"/>
          </rPr>
          <t>Harvey, Tessica:</t>
        </r>
        <r>
          <rPr>
            <sz val="9"/>
            <color indexed="81"/>
            <rFont val="Tahoma"/>
            <family val="2"/>
          </rPr>
          <t xml:space="preserve">
CAFR Note 10 Section A page 119 Business-type Activities balance 6/30</t>
        </r>
      </text>
    </comment>
    <comment ref="H149" authorId="0" shapeId="0" xr:uid="{53A3E011-9F84-4CC9-B432-8B915D920613}">
      <text>
        <r>
          <rPr>
            <b/>
            <sz val="9"/>
            <color indexed="81"/>
            <rFont val="Tahoma"/>
            <family val="2"/>
          </rPr>
          <t>Harvey, Tessica:</t>
        </r>
        <r>
          <rPr>
            <sz val="9"/>
            <color indexed="81"/>
            <rFont val="Tahoma"/>
            <family val="2"/>
          </rPr>
          <t xml:space="preserve">
Run SV TB for BTA_EW add account 2241000 + 2301000 </t>
        </r>
      </text>
    </comment>
    <comment ref="F159" authorId="0" shapeId="0" xr:uid="{43D960E2-6ADB-4843-8D3B-7DB2C39E92C5}">
      <text>
        <r>
          <rPr>
            <b/>
            <sz val="9"/>
            <color indexed="81"/>
            <rFont val="Tahoma"/>
            <family val="2"/>
          </rPr>
          <t>Harvey, Tessica:</t>
        </r>
        <r>
          <rPr>
            <sz val="9"/>
            <color indexed="81"/>
            <rFont val="Tahoma"/>
            <family val="2"/>
          </rPr>
          <t xml:space="preserve">
ISF tab,isf_40000  sort by Type Liab, only add  all NCL less and NCL Grtr together , less account 2308000 
</t>
        </r>
      </text>
    </comment>
    <comment ref="H159" authorId="0" shapeId="0" xr:uid="{79A36F81-B600-488C-932B-DA61BBC01BCD}">
      <text>
        <r>
          <rPr>
            <b/>
            <sz val="9"/>
            <color indexed="81"/>
            <rFont val="Tahoma"/>
            <family val="2"/>
          </rPr>
          <t>Harvey, Tessica:</t>
        </r>
        <r>
          <rPr>
            <sz val="9"/>
            <color indexed="81"/>
            <rFont val="Tahoma"/>
            <family val="2"/>
          </rPr>
          <t xml:space="preserve">
Run SV TB for ISF_40000
 add account 2241000 + 2301000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Harvey, Tessica</author>
  </authors>
  <commentList>
    <comment ref="G35" authorId="0" shapeId="0" xr:uid="{00000000-0006-0000-0700-000002000000}">
      <text>
        <r>
          <rPr>
            <b/>
            <sz val="9"/>
            <color indexed="81"/>
            <rFont val="Tahoma"/>
            <family val="2"/>
          </rPr>
          <t>Harvey, Tessica:</t>
        </r>
        <r>
          <rPr>
            <sz val="9"/>
            <color indexed="81"/>
            <rFont val="Tahoma"/>
            <family val="2"/>
          </rPr>
          <t xml:space="preserve">
Go to PY 42700_EW package and get the number from the form they provided ( ask Pam for help if needed)</t>
        </r>
      </text>
    </comment>
    <comment ref="F80" authorId="0" shapeId="0" xr:uid="{00000000-0006-0000-0700-000003000000}">
      <text>
        <r>
          <rPr>
            <b/>
            <sz val="9"/>
            <color indexed="81"/>
            <rFont val="Tahoma"/>
            <family val="2"/>
          </rPr>
          <t>Harvey, Tessica:</t>
        </r>
        <r>
          <rPr>
            <sz val="9"/>
            <color indexed="81"/>
            <rFont val="Tahoma"/>
            <family val="2"/>
          </rPr>
          <t xml:space="preserve">
CAFR Note 10 Section A page 119 Governmental Activities balance 6/30</t>
        </r>
      </text>
    </comment>
    <comment ref="F136" authorId="0" shapeId="0" xr:uid="{00000000-0006-0000-0700-000005000000}">
      <text>
        <r>
          <rPr>
            <b/>
            <sz val="9"/>
            <color indexed="81"/>
            <rFont val="Tahoma"/>
            <family val="2"/>
          </rPr>
          <t>Harvey, Tessica:</t>
        </r>
        <r>
          <rPr>
            <sz val="9"/>
            <color indexed="81"/>
            <rFont val="Tahoma"/>
            <family val="2"/>
          </rPr>
          <t xml:space="preserve">
CAFR Note 10 Section A page 120 Component Units balance 6/30</t>
        </r>
      </text>
    </comment>
    <comment ref="F150" authorId="0" shapeId="0" xr:uid="{00000000-0006-0000-0700-000007000000}">
      <text>
        <r>
          <rPr>
            <b/>
            <sz val="9"/>
            <color indexed="81"/>
            <rFont val="Tahoma"/>
            <family val="2"/>
          </rPr>
          <t>Harvey, Tessica:</t>
        </r>
        <r>
          <rPr>
            <sz val="9"/>
            <color indexed="81"/>
            <rFont val="Tahoma"/>
            <family val="2"/>
          </rPr>
          <t xml:space="preserve">
CAFR Note 10 Section A page 119 Business-type Activities balance 6/30</t>
        </r>
      </text>
    </comment>
    <comment ref="F160" authorId="0" shapeId="0" xr:uid="{00000000-0006-0000-0700-000009000000}">
      <text>
        <r>
          <rPr>
            <b/>
            <sz val="9"/>
            <color indexed="81"/>
            <rFont val="Tahoma"/>
            <family val="2"/>
          </rPr>
          <t>Harvey, Tessica:</t>
        </r>
        <r>
          <rPr>
            <sz val="9"/>
            <color indexed="81"/>
            <rFont val="Tahoma"/>
            <family val="2"/>
          </rPr>
          <t xml:space="preserve">
ISF tab,isf_40000  sort by Type Liab, only add  all NCL less and NCL Grtr together , less account 2308000 
</t>
        </r>
      </text>
    </comment>
  </commentList>
</comments>
</file>

<file path=xl/sharedStrings.xml><?xml version="1.0" encoding="utf-8"?>
<sst xmlns="http://schemas.openxmlformats.org/spreadsheetml/2006/main" count="1867" uniqueCount="663">
  <si>
    <t>Additions</t>
  </si>
  <si>
    <t>Reductions</t>
  </si>
  <si>
    <t>Notes/Loans Payable</t>
  </si>
  <si>
    <t xml:space="preserve">   ►  Increases (additions) and decreases (reductions) separately presented</t>
  </si>
  <si>
    <t xml:space="preserve">   ►  The portions of each item that are due within one year of the statement date</t>
  </si>
  <si>
    <t xml:space="preserve"> </t>
  </si>
  <si>
    <t>Balance, 
 July 1</t>
  </si>
  <si>
    <t>Due Within 
One Year</t>
  </si>
  <si>
    <t>Long-Term Liabilities:</t>
  </si>
  <si>
    <t>Form Name</t>
  </si>
  <si>
    <t>Purpose of Form</t>
  </si>
  <si>
    <t>Due Date</t>
  </si>
  <si>
    <t>Submission Requirements</t>
  </si>
  <si>
    <t>SAO Contact</t>
  </si>
  <si>
    <t>Instructions</t>
  </si>
  <si>
    <t>General Information</t>
  </si>
  <si>
    <t xml:space="preserve">Other Obligations: </t>
  </si>
  <si>
    <t>Other Long Term Liabilities</t>
  </si>
  <si>
    <r>
      <t xml:space="preserve">References
</t>
    </r>
    <r>
      <rPr>
        <b/>
        <sz val="10.5"/>
        <rFont val="Times New Roman"/>
        <family val="1"/>
      </rPr>
      <t>GASB/GAAP/APM</t>
    </r>
  </si>
  <si>
    <t>Per GASB Codification Section C60, compensated absence is defined as:</t>
  </si>
  <si>
    <t xml:space="preserve">   ►  absences for which employees will be paid such as vacation, sick and other leave benefits</t>
  </si>
  <si>
    <t>Vacation leave (annual leave) and other compensated absences with similar characteristics should be accrued as a liability as benefits are earned by the employees, if the leave is attributable to past service and it is probable that the employer will compensate the employees for the benefits through paid time off or some other means, such as cash payments at termination or retirement. Compensated absences should not be accrued for vacation leave which is expected to lapse.  Sick leave and other similar compensated absences should be accrued only to the extent that it is probable that the employer will compensate the employees for the benefits through cash payments conditioned on the employees' termination or retirement.</t>
  </si>
  <si>
    <t>Details of Other Obligations:</t>
  </si>
  <si>
    <t>Total Long-Term Liabilities</t>
  </si>
  <si>
    <t xml:space="preserve">    Line 1</t>
  </si>
  <si>
    <t xml:space="preserve">    Line 2</t>
  </si>
  <si>
    <t xml:space="preserve">    Section  A.</t>
  </si>
  <si>
    <t>Balance, 
June 30
(calculated)</t>
  </si>
  <si>
    <t>(provide details below)**</t>
  </si>
  <si>
    <t>**</t>
  </si>
  <si>
    <t>*</t>
  </si>
  <si>
    <t>Details of Retroactive Restatement of PY Balance</t>
  </si>
  <si>
    <t>A.</t>
  </si>
  <si>
    <t>Applicable Organizations</t>
  </si>
  <si>
    <t>Agency</t>
  </si>
  <si>
    <t>Entity</t>
  </si>
  <si>
    <t>Period</t>
  </si>
  <si>
    <t>Year</t>
  </si>
  <si>
    <t>ICP</t>
  </si>
  <si>
    <t>C1</t>
  </si>
  <si>
    <t>C2</t>
  </si>
  <si>
    <t>C3</t>
  </si>
  <si>
    <t>C4</t>
  </si>
  <si>
    <t>Scenario</t>
  </si>
  <si>
    <t>Actual</t>
  </si>
  <si>
    <t>View</t>
  </si>
  <si>
    <t>Fund</t>
  </si>
  <si>
    <t>Revenue Bonds Payable</t>
  </si>
  <si>
    <t>Agriculture, Department of</t>
  </si>
  <si>
    <t>Banking and Finance, Department of</t>
  </si>
  <si>
    <t>Accounting Office, State</t>
  </si>
  <si>
    <t>Insurance, Department of</t>
  </si>
  <si>
    <t>Defense, Department of</t>
  </si>
  <si>
    <t>Education, Department of</t>
  </si>
  <si>
    <t>Judicial Branch - Prosecuting Attorneys</t>
  </si>
  <si>
    <t>Forestry Commission, Georgia</t>
  </si>
  <si>
    <t>Governor, Office of the</t>
  </si>
  <si>
    <t>Human Services, Department of</t>
  </si>
  <si>
    <t>Community Affairs, Department of</t>
  </si>
  <si>
    <t>Economic Development, Department of</t>
  </si>
  <si>
    <t>Judicial Branch - Juvenile Courts</t>
  </si>
  <si>
    <t>Judicial Branch - Appeals, Court of</t>
  </si>
  <si>
    <t>Judicial Branch - Judicial Council</t>
  </si>
  <si>
    <t>Judicial Branch - Superior Courts</t>
  </si>
  <si>
    <t>Judicial Branch - Supreme Court</t>
  </si>
  <si>
    <t>Labor, Department of</t>
  </si>
  <si>
    <t>Behavioral Health and Developmental Disabilities, Department of</t>
  </si>
  <si>
    <t>Law, Department of</t>
  </si>
  <si>
    <t>Personnel Administration, State</t>
  </si>
  <si>
    <t>Juvenile Justice, Department of</t>
  </si>
  <si>
    <t>Natural Resources, Department of</t>
  </si>
  <si>
    <t>Pardons and Paroles, State Board of</t>
  </si>
  <si>
    <t>Public Safety, Department of</t>
  </si>
  <si>
    <t>Corrections, Department of</t>
  </si>
  <si>
    <t>Early Care and Learning, Department of</t>
  </si>
  <si>
    <t>Public Service Commission</t>
  </si>
  <si>
    <t>Investigation, Georgia Bureau of</t>
  </si>
  <si>
    <t>Regents of the University system of Georgia, Board of</t>
  </si>
  <si>
    <t>Revenue, Department of</t>
  </si>
  <si>
    <t>Driver Services, Department of</t>
  </si>
  <si>
    <t>Student Finance Commission, Georgia</t>
  </si>
  <si>
    <t>Secretary of State</t>
  </si>
  <si>
    <t>Soil and Water Conservation Commission, State</t>
  </si>
  <si>
    <t>Aviation Hall of Fame, Georgia</t>
  </si>
  <si>
    <t>Transportation, Department of</t>
  </si>
  <si>
    <t>Treasury and Fiscal Services, Office of</t>
  </si>
  <si>
    <t>Veterans Service, State Department of</t>
  </si>
  <si>
    <t>Subsequent Injury Trust Fund</t>
  </si>
  <si>
    <t>Workers' Compensation, State Board of</t>
  </si>
  <si>
    <t>Public Defender Standards Council, Georgia</t>
  </si>
  <si>
    <t>Northwest Georgia RESA</t>
  </si>
  <si>
    <t>North Georgia RESA</t>
  </si>
  <si>
    <t>Pioneer RESA</t>
  </si>
  <si>
    <t>Metropolitan RESA</t>
  </si>
  <si>
    <t>Northeast Georgia RESA</t>
  </si>
  <si>
    <t>West Georgia RESA</t>
  </si>
  <si>
    <t>Griffin RESA</t>
  </si>
  <si>
    <t>Middle Georgia RESA</t>
  </si>
  <si>
    <t>Oconee RESA</t>
  </si>
  <si>
    <t>Central Savannah River Area RESA</t>
  </si>
  <si>
    <t>Chattahoochee-Flint RESA</t>
  </si>
  <si>
    <t>Heart of Georgia RESA</t>
  </si>
  <si>
    <t>First District RESA</t>
  </si>
  <si>
    <t>Southwest Georgia RESA</t>
  </si>
  <si>
    <t>Coastal Plains RESA</t>
  </si>
  <si>
    <t>Okefenokee RESA</t>
  </si>
  <si>
    <t>Jekyll Island State Park Authority</t>
  </si>
  <si>
    <t>North Georgia Mountains Authority</t>
  </si>
  <si>
    <t>Lake Lanier Islands Development Authority</t>
  </si>
  <si>
    <t>Seed Development Commission, Georgia</t>
  </si>
  <si>
    <t>Correctional Industries Administration</t>
  </si>
  <si>
    <t>World Congress Center Authority, Geo. L. Smith II, Georgia</t>
  </si>
  <si>
    <t>Highway Authority, Georgia</t>
  </si>
  <si>
    <t>Agricultural Exposition Authority, Georgia</t>
  </si>
  <si>
    <t>Sapelo Island Heritage Authority</t>
  </si>
  <si>
    <t>Rail Passenger Authority, Georgia</t>
  </si>
  <si>
    <t>Military College, Georgia</t>
  </si>
  <si>
    <t>Regional Transportation Authority, Georgia</t>
  </si>
  <si>
    <t>Public Telecommunications Commission, Georgia</t>
  </si>
  <si>
    <t>Technology Authority, Georgia</t>
  </si>
  <si>
    <t>OneGeorgia Authority</t>
  </si>
  <si>
    <t>Southwest Georgia Railroad Excursion Authority</t>
  </si>
  <si>
    <t>Georgia Tech Foundation, Incorporated</t>
  </si>
  <si>
    <t>University System of Georgia Foundation, Incorporated</t>
  </si>
  <si>
    <t>Debt Service Schedule</t>
  </si>
  <si>
    <t>Principal</t>
  </si>
  <si>
    <t>Interest</t>
  </si>
  <si>
    <t>Total</t>
  </si>
  <si>
    <t>Type of Debt</t>
  </si>
  <si>
    <t>Revenue Bonds</t>
  </si>
  <si>
    <t>Mortgage Bonds</t>
  </si>
  <si>
    <t>Interest Rate</t>
  </si>
  <si>
    <t>Maturing Through Year</t>
  </si>
  <si>
    <t>Original Issue Amount</t>
  </si>
  <si>
    <t>Notes and Loans Payable</t>
  </si>
  <si>
    <t xml:space="preserve">            Debt Service Requirements</t>
  </si>
  <si>
    <t>Brief Description and Purpose of Debt</t>
  </si>
  <si>
    <t>Have details been provided on Other Long Term Obligations?</t>
  </si>
  <si>
    <t>balance?</t>
  </si>
  <si>
    <t>Mortgage Bonds Payable</t>
  </si>
  <si>
    <t>Entity#</t>
  </si>
  <si>
    <t>HFM Desc</t>
  </si>
  <si>
    <t>PG - GA</t>
  </si>
  <si>
    <t>Audits and Accounts, Department of</t>
  </si>
  <si>
    <t xml:space="preserve">Financing and Investment Commission, Georgia State </t>
  </si>
  <si>
    <t xml:space="preserve">Properties Commission, State </t>
  </si>
  <si>
    <t xml:space="preserve">Community Health, Department of </t>
  </si>
  <si>
    <t xml:space="preserve">General Assembly </t>
  </si>
  <si>
    <t xml:space="preserve">State Road and Tollway Authority </t>
  </si>
  <si>
    <t>Administrative Services, Department of</t>
  </si>
  <si>
    <t>TOTAL PG</t>
  </si>
  <si>
    <t>CU</t>
  </si>
  <si>
    <t xml:space="preserve">Stone Mountain Memorial Association </t>
  </si>
  <si>
    <t xml:space="preserve">Development Authority, Georgia </t>
  </si>
  <si>
    <t xml:space="preserve">Ports Authority, Georgia </t>
  </si>
  <si>
    <t xml:space="preserve">Student Finance Authority, Georgia </t>
  </si>
  <si>
    <t xml:space="preserve">Higher Education Assistance Corporation, Georgia </t>
  </si>
  <si>
    <t xml:space="preserve">Housing and Finance Authority, Georgia </t>
  </si>
  <si>
    <t xml:space="preserve">Superior Court Clerks Cooperative Authority, Georgia </t>
  </si>
  <si>
    <t xml:space="preserve">Lottery Corporation, Georgia </t>
  </si>
  <si>
    <t xml:space="preserve">International and Maritime Trade Center Authority, Georgia </t>
  </si>
  <si>
    <t>CU-RESA</t>
  </si>
  <si>
    <t>TOTAL CU</t>
  </si>
  <si>
    <t>BTA</t>
  </si>
  <si>
    <t>TOTAL BTA</t>
  </si>
  <si>
    <t>TOTAL - BTA</t>
  </si>
  <si>
    <t>BTA(ISF)</t>
  </si>
  <si>
    <t xml:space="preserve">Building Authority, Georgia - Regular </t>
  </si>
  <si>
    <t>TOTAL ISF</t>
  </si>
  <si>
    <t>ISF</t>
  </si>
  <si>
    <t>TOTAL - ISF</t>
  </si>
  <si>
    <t>GRAND TOTAL</t>
  </si>
  <si>
    <t xml:space="preserve">Higher Education Facilities Authority, Georgia </t>
  </si>
  <si>
    <t>42700-DFACS</t>
  </si>
  <si>
    <t>DFACS</t>
  </si>
  <si>
    <t>Grand Prizes Payable</t>
  </si>
  <si>
    <t>OPEB Obligation</t>
  </si>
  <si>
    <t>U.S. DOE Settlement</t>
  </si>
  <si>
    <t>Arbitrage Rebate Liability</t>
  </si>
  <si>
    <t>Other Postemployment Benefit Obligation</t>
  </si>
  <si>
    <t>Arbitrage</t>
  </si>
  <si>
    <t xml:space="preserve">Have details been provided on retroactive restatement of prior year </t>
  </si>
  <si>
    <t>B.</t>
  </si>
  <si>
    <t xml:space="preserve">    Section  B.</t>
  </si>
  <si>
    <t>Technical College System of Georgia</t>
  </si>
  <si>
    <t>X</t>
  </si>
  <si>
    <t>C.</t>
  </si>
  <si>
    <t xml:space="preserve">    Section  C.</t>
  </si>
  <si>
    <t>If this form is not applicable to your organization, please indicate by selecting 'Not Applicable' from the drop down box.</t>
  </si>
  <si>
    <t>Grand Total</t>
  </si>
  <si>
    <t xml:space="preserve">   ►  Beginning and ending year balances (beginning balances will be provided by SAO)</t>
  </si>
  <si>
    <t>AMOUNT</t>
  </si>
  <si>
    <t>Description 2</t>
  </si>
  <si>
    <t>Description 1</t>
  </si>
  <si>
    <t>Adjustments</t>
  </si>
  <si>
    <t>Long-Term Liabilities</t>
  </si>
  <si>
    <t>Form Recd</t>
  </si>
  <si>
    <t>Form is NA</t>
  </si>
  <si>
    <t>Form_LTL</t>
  </si>
  <si>
    <t>NA_LTL</t>
  </si>
  <si>
    <t>40300(GF)</t>
  </si>
  <si>
    <t>40300(ISF)</t>
  </si>
  <si>
    <t>44000(GF)</t>
  </si>
  <si>
    <t>44000(ENT)</t>
  </si>
  <si>
    <t>46000(ISF)</t>
  </si>
  <si>
    <t>Stone Mountain Memorial Association</t>
  </si>
  <si>
    <t>92700(GF)</t>
  </si>
  <si>
    <t>92700(ENT)</t>
  </si>
  <si>
    <t>Georgia Military College</t>
  </si>
  <si>
    <t>Georgia Economic Development Foundation, Inc.</t>
  </si>
  <si>
    <t>Georgia Tourism Foundation</t>
  </si>
  <si>
    <t>Entity Code:</t>
  </si>
  <si>
    <t>Entity Name:</t>
  </si>
  <si>
    <t xml:space="preserve">Prepared by: </t>
  </si>
  <si>
    <t>Telephone #:</t>
  </si>
  <si>
    <t>Unemployment Compensation Fund</t>
  </si>
  <si>
    <t>41900(GF)</t>
  </si>
  <si>
    <t>41900(ENT)</t>
  </si>
  <si>
    <t>Diff</t>
  </si>
  <si>
    <t>Beginning Balance</t>
  </si>
  <si>
    <t>Examples of long-term liabilities include bonds, mortgage payable, loans payable, notes payable, etc.</t>
  </si>
  <si>
    <t xml:space="preserve">GAAP requires that material commitments, such as construction contracts, be disclosed.  Commitments are defined as "existing arrangements to enter into future transactions or events, such as long-term contractual obligations with suppliers for future purchases at specified prices and sometimes at specified quantities".  The most common disclosures of this type are as follows: </t>
  </si>
  <si>
    <t xml:space="preserve">•  Construction contracts outstanding; </t>
  </si>
  <si>
    <t xml:space="preserve">•  Loan guarantees, </t>
  </si>
  <si>
    <t>•  Commitments and subsidies;</t>
  </si>
  <si>
    <t xml:space="preserve">•  Installment purchases;  </t>
  </si>
  <si>
    <t xml:space="preserve">•  Long-term debt (bonds and notes; and encumbrances). </t>
  </si>
  <si>
    <t>While encumbrances are typically recognized in the financial statements (budgetary basis of accounting), they are removed under GAAP and significant encumbrances must be disclosed in the notes to the financial statements.</t>
  </si>
  <si>
    <t>Significant Commitments - General</t>
  </si>
  <si>
    <t>In the space provided, describe commitments that your organization has entered into as of the fiscal year end.</t>
  </si>
  <si>
    <t>1.)  For any commitments included in the construction commitments area, complete an individual "Significant Commitments - Specific" worksheet for each construction contract.</t>
  </si>
  <si>
    <t>2.)  In considering items to include as Other Commitments, examine outstanding encumbrances for any significant long-term commitments and examine other contractual agreements for amounts not reported on the general ledger.</t>
  </si>
  <si>
    <t>Significant Commitments - Specific</t>
  </si>
  <si>
    <r>
      <t xml:space="preserve">Provide the information indicated for each </t>
    </r>
    <r>
      <rPr>
        <u/>
        <sz val="12"/>
        <rFont val="Times New Roman"/>
        <family val="1"/>
      </rPr>
      <t>construction contract</t>
    </r>
    <r>
      <rPr>
        <sz val="12"/>
        <rFont val="Times New Roman"/>
        <family val="1"/>
      </rPr>
      <t>.</t>
    </r>
  </si>
  <si>
    <t>SIGNIFICANT COMMITMENTS - GENERAL &amp; SPECIFIC</t>
  </si>
  <si>
    <t>In the space below (or an attached page), please describe commitments that your agency has entered into as of the fiscal year end (include Commitments also described on the subsequent events form).</t>
  </si>
  <si>
    <t>1.)</t>
  </si>
  <si>
    <r>
      <t>Commitments for Construction Contracts</t>
    </r>
    <r>
      <rPr>
        <sz val="12"/>
        <rFont val="Times New Roman"/>
        <family val="1"/>
      </rPr>
      <t xml:space="preserve"> (also complete 'Significant Commit - Specific' worksheet):</t>
    </r>
  </si>
  <si>
    <t>2.)</t>
  </si>
  <si>
    <r>
      <t>Other Commitments</t>
    </r>
    <r>
      <rPr>
        <sz val="12"/>
        <rFont val="Times New Roman"/>
        <family val="1"/>
      </rPr>
      <t xml:space="preserve"> (Describe nature/dollar value of commitment):</t>
    </r>
  </si>
  <si>
    <t>Note:   This form should be completed for each material contractual or</t>
  </si>
  <si>
    <r>
      <t xml:space="preserve">construction commitment </t>
    </r>
    <r>
      <rPr>
        <b/>
        <i/>
        <sz val="12"/>
        <rFont val="Times New Roman"/>
        <family val="1"/>
      </rPr>
      <t>not recorded in payables</t>
    </r>
    <r>
      <rPr>
        <i/>
        <sz val="12"/>
        <rFont val="Times New Roman"/>
        <family val="1"/>
      </rPr>
      <t xml:space="preserve"> that is outstanding as of the end of the </t>
    </r>
  </si>
  <si>
    <r>
      <t xml:space="preserve">fiscal year.  </t>
    </r>
    <r>
      <rPr>
        <b/>
        <i/>
        <sz val="12"/>
        <rFont val="Times New Roman"/>
        <family val="1"/>
      </rPr>
      <t>Do not</t>
    </r>
    <r>
      <rPr>
        <i/>
        <sz val="12"/>
        <rFont val="Times New Roman"/>
        <family val="1"/>
      </rPr>
      <t xml:space="preserve"> include contracts for GSFIC-funded projects.</t>
    </r>
  </si>
  <si>
    <t>PROJECT:</t>
  </si>
  <si>
    <t>TYPE OF CONTRACT/CONSTRUCTION:</t>
  </si>
  <si>
    <r>
      <t>FUNDING SOURCES (</t>
    </r>
    <r>
      <rPr>
        <i/>
        <sz val="12"/>
        <rFont val="Times New Roman"/>
        <family val="1"/>
      </rPr>
      <t>List each source with percentage of project funded)</t>
    </r>
    <r>
      <rPr>
        <sz val="12"/>
        <rFont val="Times New Roman"/>
        <family val="1"/>
      </rPr>
      <t xml:space="preserve">: </t>
    </r>
  </si>
  <si>
    <t>Source</t>
  </si>
  <si>
    <t>Percentage</t>
  </si>
  <si>
    <t>CONTRACT INCEPTION DATE:</t>
  </si>
  <si>
    <t>ESTIMATED CONTRACT COMPLETION DATE:</t>
  </si>
  <si>
    <t>PERCENTAGE OF COMPLETION:</t>
  </si>
  <si>
    <t>TOTAL CONTRACT AMOUNT:</t>
  </si>
  <si>
    <t>SIGNIFICANT COMMITMENTS - SPECIFIC</t>
  </si>
  <si>
    <t xml:space="preserve">SIGNIFICANT COMMITMENTS - GENERAL </t>
  </si>
  <si>
    <t xml:space="preserve">    Section  E.</t>
  </si>
  <si>
    <t xml:space="preserve">    Section  F.</t>
  </si>
  <si>
    <t xml:space="preserve">    Section  D.</t>
  </si>
  <si>
    <t>D.</t>
  </si>
  <si>
    <t>E.</t>
  </si>
  <si>
    <t>F.</t>
  </si>
  <si>
    <t>Not Applicable</t>
  </si>
  <si>
    <t>40200_EWAdj</t>
  </si>
  <si>
    <t>40300_EWAdj</t>
  </si>
  <si>
    <t>40300_40001</t>
  </si>
  <si>
    <t>40400_EWAdj</t>
  </si>
  <si>
    <t>40600_EWAdj</t>
  </si>
  <si>
    <t>40700_EWAdj</t>
  </si>
  <si>
    <t>40800_EWAdj</t>
  </si>
  <si>
    <t>40900_EWAdj</t>
  </si>
  <si>
    <t>41000_EWAdj</t>
  </si>
  <si>
    <t>41100_EWAdj</t>
  </si>
  <si>
    <t>41400_EWAdj</t>
  </si>
  <si>
    <t>41500_30400</t>
  </si>
  <si>
    <t>41600_80106</t>
  </si>
  <si>
    <t>41800_EWAdj</t>
  </si>
  <si>
    <t>41900_EWAdj</t>
  </si>
  <si>
    <t>42000_EWAdj</t>
  </si>
  <si>
    <t>42200_EWAdj</t>
  </si>
  <si>
    <t>42700_EWAdj</t>
  </si>
  <si>
    <t>42800_EWAdj</t>
  </si>
  <si>
    <t>42900_EWAdj</t>
  </si>
  <si>
    <t>43100_EWAdj</t>
  </si>
  <si>
    <t>43200_EWAdj</t>
  </si>
  <si>
    <t>43400_EWAdj</t>
  </si>
  <si>
    <t>43600_EWAdj</t>
  </si>
  <si>
    <t>43800_EWAdj</t>
  </si>
  <si>
    <t>44000_EWAdj</t>
  </si>
  <si>
    <t>44000_30200</t>
  </si>
  <si>
    <t>44100_EWAdj</t>
  </si>
  <si>
    <t>44200_EWAdj</t>
  </si>
  <si>
    <t>44400_EWAdj</t>
  </si>
  <si>
    <t>46000_40001</t>
  </si>
  <si>
    <t>46100_EWAdj</t>
  </si>
  <si>
    <t>46200_EWAdj</t>
  </si>
  <si>
    <t>46500_EWAdj</t>
  </si>
  <si>
    <t>46600_EWAdj</t>
  </si>
  <si>
    <t>46700_EWAdj</t>
  </si>
  <si>
    <t>46900_EWAdj</t>
  </si>
  <si>
    <t>47000_EWAdj</t>
  </si>
  <si>
    <t>47100_EWAdj</t>
  </si>
  <si>
    <t>47200_30400</t>
  </si>
  <si>
    <t>47400_EWAdj</t>
  </si>
  <si>
    <t>47500_EWAdj</t>
  </si>
  <si>
    <t>47600_EWAdj</t>
  </si>
  <si>
    <t>47800_EWAdj</t>
  </si>
  <si>
    <t>48000_EWAdj</t>
  </si>
  <si>
    <t>48200_80106</t>
  </si>
  <si>
    <t>48300_EWAdj</t>
  </si>
  <si>
    <t>48400_EWAdj</t>
  </si>
  <si>
    <t>48600_EWAdj</t>
  </si>
  <si>
    <t>48800_EWAdj</t>
  </si>
  <si>
    <t>48900_80301</t>
  </si>
  <si>
    <t>49000_EWAdj</t>
  </si>
  <si>
    <t>49200_EWAdj</t>
  </si>
  <si>
    <t>85040_90001</t>
  </si>
  <si>
    <t>85240_90001</t>
  </si>
  <si>
    <t>85440_90001</t>
  </si>
  <si>
    <t>85640_90001</t>
  </si>
  <si>
    <t>85840_90001</t>
  </si>
  <si>
    <t>86040_90001</t>
  </si>
  <si>
    <t>86240_90001</t>
  </si>
  <si>
    <t>86440_90001</t>
  </si>
  <si>
    <t>86640_90001</t>
  </si>
  <si>
    <t>86840_90001</t>
  </si>
  <si>
    <t>87240_90001</t>
  </si>
  <si>
    <t>87640_90001</t>
  </si>
  <si>
    <t>88040_90001</t>
  </si>
  <si>
    <t>88440_90001</t>
  </si>
  <si>
    <t>88640_90001</t>
  </si>
  <si>
    <t>88840_90001</t>
  </si>
  <si>
    <t>91100_90001</t>
  </si>
  <si>
    <t>46200_90231</t>
  </si>
  <si>
    <t>91300_90001</t>
  </si>
  <si>
    <t>91400_90001</t>
  </si>
  <si>
    <t>91600_90001</t>
  </si>
  <si>
    <t>91700_90001</t>
  </si>
  <si>
    <t>91800_90001</t>
  </si>
  <si>
    <t>91900_90001</t>
  </si>
  <si>
    <t>92100_40001</t>
  </si>
  <si>
    <t>92200_90001</t>
  </si>
  <si>
    <t>92300_90001</t>
  </si>
  <si>
    <t>92400_90001</t>
  </si>
  <si>
    <t>92600_90001</t>
  </si>
  <si>
    <t>92700_EWAdj</t>
  </si>
  <si>
    <t>92800_90001</t>
  </si>
  <si>
    <t>46200_90311</t>
  </si>
  <si>
    <t>94700_80106</t>
  </si>
  <si>
    <t>94800_80106</t>
  </si>
  <si>
    <t>94900_80106</t>
  </si>
  <si>
    <t>95000_80106</t>
  </si>
  <si>
    <t>95100_80106</t>
  </si>
  <si>
    <t>95500_90001</t>
  </si>
  <si>
    <t>48400_90001</t>
  </si>
  <si>
    <t>96800_30400</t>
  </si>
  <si>
    <t>96900_30001</t>
  </si>
  <si>
    <t>97300_90001</t>
  </si>
  <si>
    <t>97400_90001</t>
  </si>
  <si>
    <t>97600_90001</t>
  </si>
  <si>
    <t>97700_90001</t>
  </si>
  <si>
    <t>98000_40001</t>
  </si>
  <si>
    <t>98100_90001</t>
  </si>
  <si>
    <t>46200_90331</t>
  </si>
  <si>
    <t>99100_80106</t>
  </si>
  <si>
    <t>Significant long-term commitments not recognized in the financial statements must be disclosed.</t>
  </si>
  <si>
    <t>GO Bond (not on form)</t>
  </si>
  <si>
    <t>DIFF</t>
  </si>
  <si>
    <t>ISF - see below for details</t>
  </si>
  <si>
    <t>ISF per above (lookback)</t>
  </si>
  <si>
    <t>manually enter</t>
  </si>
  <si>
    <t>Capital Leases Payable (not on form)</t>
  </si>
  <si>
    <t>N/L Payable - Premiumns (not on form)</t>
  </si>
  <si>
    <t>N/L Payable - Discounts (not on form)</t>
  </si>
  <si>
    <t>Derrivatives (not on form)</t>
  </si>
  <si>
    <t>NCL Grtr 1 Yr - Compensated Absences Payable</t>
  </si>
  <si>
    <t>NCL Grtr 1 Yr - Other Postemployment Benefit Obligation</t>
  </si>
  <si>
    <t>NCL Grtr 1 Yr - Grand Prizes Payable</t>
  </si>
  <si>
    <t>NCL Grtr 1 Yr - Arbitrage Liability</t>
  </si>
  <si>
    <t>NCL Not NTFS - Other Noncurrent Liabilities</t>
  </si>
  <si>
    <t>NA_CACommit1</t>
  </si>
  <si>
    <t>NA_CACommit2</t>
  </si>
  <si>
    <t>Gen Sig Commit is NA</t>
  </si>
  <si>
    <t>Spec Sig Commit is NA</t>
  </si>
  <si>
    <t>E-mail:</t>
  </si>
  <si>
    <t>40500_EWAdj</t>
  </si>
  <si>
    <t>Public Health, Department of</t>
  </si>
  <si>
    <t>47200_90001</t>
  </si>
  <si>
    <t>50350_90001</t>
  </si>
  <si>
    <t>TOTC1</t>
  </si>
  <si>
    <t>90000_40001</t>
  </si>
  <si>
    <t>Judicial Branch - Juvenile Courts/Judicial Council</t>
  </si>
  <si>
    <t>430C_EWAdj</t>
  </si>
  <si>
    <t>444C_EWAdj</t>
  </si>
  <si>
    <t>GARVEE Bond(not on form)</t>
  </si>
  <si>
    <t>Training</t>
  </si>
  <si>
    <t xml:space="preserve">Select the entity code number from the drop-down menu (organization name should be automatically populated), enter preparer's name, telephone number, and email address at the top of the form.  </t>
  </si>
  <si>
    <t>TOTAL - PG (calc)</t>
  </si>
  <si>
    <t>TOTAL - CU (calc)</t>
  </si>
  <si>
    <t>*Compensated Absences   (Beg Bal on Form)</t>
  </si>
  <si>
    <t>*Compensated Absences   (Beg Bal in System)</t>
  </si>
  <si>
    <t>SHBP_30100</t>
  </si>
  <si>
    <t>Total (Column H to X)</t>
  </si>
  <si>
    <t>40500_ewadj</t>
  </si>
  <si>
    <t>SITF</t>
  </si>
  <si>
    <t>Fiduciary</t>
  </si>
  <si>
    <t>ISF Adj</t>
  </si>
  <si>
    <t>BTA_ADJ_30001</t>
  </si>
  <si>
    <t xml:space="preserve">Training related to this form is available online through the Carl Vinson Institute of Government which is located on the SAO website as:  </t>
  </si>
  <si>
    <t xml:space="preserve">   * Non-TeamWorks Only</t>
  </si>
  <si>
    <t>46200_20000</t>
  </si>
  <si>
    <t>DOE - GA Foundation for Public Education</t>
  </si>
  <si>
    <t>99400_90001</t>
  </si>
  <si>
    <r>
      <t xml:space="preserve">Retroactive Restatement of PY Balance </t>
    </r>
    <r>
      <rPr>
        <b/>
        <sz val="9"/>
        <color indexed="60"/>
        <rFont val="Times New Roman"/>
        <family val="1"/>
      </rPr>
      <t>(Identify below)*</t>
    </r>
  </si>
  <si>
    <r>
      <t xml:space="preserve">Additions
</t>
    </r>
    <r>
      <rPr>
        <i/>
        <sz val="9"/>
        <rFont val="Times New Roman"/>
        <family val="1"/>
      </rPr>
      <t>(enter as positive amount)</t>
    </r>
  </si>
  <si>
    <r>
      <t xml:space="preserve">Reductions
</t>
    </r>
    <r>
      <rPr>
        <i/>
        <sz val="9"/>
        <rFont val="Times New Roman"/>
        <family val="1"/>
      </rPr>
      <t>(enter as negative amount)</t>
    </r>
  </si>
  <si>
    <r>
      <rPr>
        <sz val="10"/>
        <color indexed="60"/>
        <rFont val="Times New Roman"/>
        <family val="1"/>
      </rPr>
      <t>*</t>
    </r>
    <r>
      <rPr>
        <sz val="10"/>
        <rFont val="Times New Roman"/>
        <family val="1"/>
      </rPr>
      <t xml:space="preserve">Compensated Absences  </t>
    </r>
  </si>
  <si>
    <t xml:space="preserve">Environmental Finance Authority, Georgia </t>
  </si>
  <si>
    <t>Select Agency Number from Drop Down Box</t>
  </si>
  <si>
    <t>8xxxx_90001</t>
  </si>
  <si>
    <t>BOR_30001</t>
  </si>
  <si>
    <t>BOR Foundations</t>
  </si>
  <si>
    <t>9XXXX</t>
  </si>
  <si>
    <t>RESA Consolidated</t>
  </si>
  <si>
    <t>96800_90001</t>
  </si>
  <si>
    <t>Agency info will automatically update</t>
  </si>
  <si>
    <t>once agency info is entered in the</t>
  </si>
  <si>
    <t>Long Term Liabilities tab</t>
  </si>
  <si>
    <t xml:space="preserve">All organizations not receiving a financial statement audit from an independent CPA firm.  Organizations receiving independent audits can utilize this form to submit information to SAO, supplemental to that included in their audited financial statements. </t>
  </si>
  <si>
    <t xml:space="preserve">If any of the tabs in this workbook are not applicable to your organization, please indicate by selecting 'Not Applicable' from the drop down box  on the worksheet tab and/or by selecting the 'Not Applicable' selection from the drop down box corresponding the tab name on the new 'Not Applicable' form .  </t>
  </si>
  <si>
    <t>Entity info will automatically update</t>
  </si>
  <si>
    <t>from the Long Term Liabilities tab.</t>
  </si>
  <si>
    <t>Natural Resources Foundation, Department of</t>
  </si>
  <si>
    <t>48400_20200</t>
  </si>
  <si>
    <t>48400-TIA</t>
  </si>
  <si>
    <t>910Au_90001</t>
  </si>
  <si>
    <t>40300_20000</t>
  </si>
  <si>
    <t>47700_EWAdj</t>
  </si>
  <si>
    <t>910Fd_90001</t>
  </si>
  <si>
    <t>Georgia Foundation for Public Education</t>
  </si>
  <si>
    <t>50360_90001</t>
  </si>
  <si>
    <t>Georgia Tech Research, Incorporated</t>
  </si>
  <si>
    <t>51270_80106</t>
  </si>
  <si>
    <t>Governor's Defense Initiative, Inc.</t>
  </si>
  <si>
    <t>NCL Grtr 1 Yr - Notes/Loans Payable</t>
  </si>
  <si>
    <t>Judicial Branch</t>
  </si>
  <si>
    <t>43000_EWAdj</t>
  </si>
  <si>
    <t>44500_EWAdj</t>
  </si>
  <si>
    <t>44600_EWAdj</t>
  </si>
  <si>
    <t>45200_EWAdj</t>
  </si>
  <si>
    <t>Community Supervision</t>
  </si>
  <si>
    <t>REACH Georgia Foundation</t>
  </si>
  <si>
    <t>47610_EWAdj</t>
  </si>
  <si>
    <t>910au_90001</t>
  </si>
  <si>
    <t>910AU</t>
  </si>
  <si>
    <t>YES</t>
  </si>
  <si>
    <t>NO</t>
  </si>
  <si>
    <t>N/A</t>
  </si>
  <si>
    <t>Administrative Services, Department of - GAA</t>
  </si>
  <si>
    <t>Administrative Services, Department of - General Fund</t>
  </si>
  <si>
    <t>Administrative Services, Department of - ISF</t>
  </si>
  <si>
    <t>Financing and Investment Commission, Georgia State</t>
  </si>
  <si>
    <t>Juvenile Court Judges, Council of</t>
  </si>
  <si>
    <t>Labor, Department of  - Enterprise Fund</t>
  </si>
  <si>
    <t>Labor, Department of - General Fund</t>
  </si>
  <si>
    <t>Regents of the University System of Georgia, Board of</t>
  </si>
  <si>
    <t>47610_90001</t>
  </si>
  <si>
    <t>Community Supervision, Department of</t>
  </si>
  <si>
    <t>Teachers Retirement System of Georgia</t>
  </si>
  <si>
    <t>Transportation, Department of - TIA</t>
  </si>
  <si>
    <t>State Treasurer, Office of the</t>
  </si>
  <si>
    <t>Development Authority, Georgia</t>
  </si>
  <si>
    <t>Ports Authority, Georgia</t>
  </si>
  <si>
    <t>Student Finance Authority, Georgia</t>
  </si>
  <si>
    <t>Correctional Industries Administration, Georgia</t>
  </si>
  <si>
    <t>Road and Tollway Authority, State - Enterprise Fund</t>
  </si>
  <si>
    <t>Road and Tollway Authority, State - General Fund</t>
  </si>
  <si>
    <t>Environmental Finance Authority, Georgia</t>
  </si>
  <si>
    <t>Firefighters' Pension Fund, Georgia</t>
  </si>
  <si>
    <t>Sheriffs' Retirement Fund of Georgia</t>
  </si>
  <si>
    <t>Superior Court Clerks' Cooperative Authority, Georgia</t>
  </si>
  <si>
    <t>Higher Education Facilities Authority, Georgia</t>
  </si>
  <si>
    <t>Lottery Corporation, Georgia</t>
  </si>
  <si>
    <t>Magistrates Retirement Fund of Georgia</t>
  </si>
  <si>
    <t>1)</t>
  </si>
  <si>
    <t>2)</t>
  </si>
  <si>
    <t>3)</t>
  </si>
  <si>
    <t>4)</t>
  </si>
  <si>
    <t>5)</t>
  </si>
  <si>
    <t>6)</t>
  </si>
  <si>
    <t>NCL Grtr 1 Yr - Revenue Bonds Payable</t>
  </si>
  <si>
    <t>NCL Grtr 1 Yr - Mortgage Bonds Payable</t>
  </si>
  <si>
    <t>Per GASB Codification Section 2300.120, information presented about long-term liabilities should include:</t>
  </si>
  <si>
    <t xml:space="preserve">Audits and Accounts, Department of </t>
  </si>
  <si>
    <t>Insurance Department of the State of Georgia</t>
  </si>
  <si>
    <t>Properties Commission, State</t>
  </si>
  <si>
    <t>Employees' Retirement System of Georgia</t>
  </si>
  <si>
    <t>Judicial Council of Georgia</t>
  </si>
  <si>
    <t>General Assembly, Georgia</t>
  </si>
  <si>
    <t>House of Representatives, Georgia</t>
  </si>
  <si>
    <t>State Senate, Georgia</t>
  </si>
  <si>
    <t>REACH Georgia Foundation, Inc.</t>
  </si>
  <si>
    <t>Department of Veterans Service</t>
  </si>
  <si>
    <t>Augusta University Early Retirement Pension Plan</t>
  </si>
  <si>
    <t>Building Authority, Georgia</t>
  </si>
  <si>
    <t>Jekyll Island - State Park Authority</t>
  </si>
  <si>
    <t>Geo. L. Smith II Georgia World Congress Center Authority</t>
  </si>
  <si>
    <t>Housing and Finance Authority, Georgia</t>
  </si>
  <si>
    <t>Z_92400_90001</t>
  </si>
  <si>
    <t>Z_46200_90311</t>
  </si>
  <si>
    <t>Judges of the Probate Courts Retirement Fund of Georgia</t>
  </si>
  <si>
    <t>Z_48400_90001</t>
  </si>
  <si>
    <t>Z_98700_20000</t>
  </si>
  <si>
    <t>Z_98900_20000</t>
  </si>
  <si>
    <t>Jekyll Island Foundation, Inc.</t>
  </si>
  <si>
    <t>Z_99400_90001</t>
  </si>
  <si>
    <t>Natural Resources Foundation, Georgia</t>
  </si>
  <si>
    <t>Z_46200_20000</t>
  </si>
  <si>
    <t>Savannah – Georgia Convention Center Authority</t>
  </si>
  <si>
    <t xml:space="preserve">Definition of Compensated Absence </t>
  </si>
  <si>
    <t>Organizational Unit</t>
  </si>
  <si>
    <t>Metadata</t>
  </si>
  <si>
    <t>Georgia Veterans Service Foundation, Inc.</t>
  </si>
  <si>
    <t>z_15100_20000</t>
  </si>
  <si>
    <t>The Foundation for Public Education in Georgia, Inc.</t>
  </si>
  <si>
    <t>z_15300_90001</t>
  </si>
  <si>
    <t>Superior Court Clerks' Retirement Fund of Georgia</t>
  </si>
  <si>
    <t>99800_90001</t>
  </si>
  <si>
    <t>https://sao.georgia.gov/training-calendars/year-end-reporting-training/year-end-training-videos-presentations</t>
  </si>
  <si>
    <t>Data Source</t>
  </si>
  <si>
    <t>InterCompany</t>
  </si>
  <si>
    <t>Movement</t>
  </si>
  <si>
    <t>Consolidation</t>
  </si>
  <si>
    <t>Jun</t>
  </si>
  <si>
    <t>FCCS_Other Data</t>
  </si>
  <si>
    <t>FCCS_No Intercompany</t>
  </si>
  <si>
    <t>No Custom1</t>
  </si>
  <si>
    <t>No Custom2</t>
  </si>
  <si>
    <t>No Custom3</t>
  </si>
  <si>
    <t>FCCS_YTD_Input</t>
  </si>
  <si>
    <t>No Custom4</t>
  </si>
  <si>
    <t>FCCS_Entity Input</t>
  </si>
  <si>
    <t>Long Term liabilities Form Received</t>
  </si>
  <si>
    <t>Long Term liabilities Form Not applicable</t>
  </si>
  <si>
    <t>Gen Sig Commit is Not applicable</t>
  </si>
  <si>
    <t>Spec Sig Commit is Not applicable</t>
  </si>
  <si>
    <t>Intercompany</t>
  </si>
  <si>
    <t>LT_BB</t>
  </si>
  <si>
    <t>LT_Adds</t>
  </si>
  <si>
    <t>LT_Red</t>
  </si>
  <si>
    <t>LT_Adj</t>
  </si>
  <si>
    <t>FCC Formula</t>
  </si>
  <si>
    <t>FCC Account</t>
  </si>
  <si>
    <t>FCC Desc</t>
  </si>
  <si>
    <t>Years</t>
  </si>
  <si>
    <t>Prior Yr</t>
  </si>
  <si>
    <t>Bud Ref (C1)</t>
  </si>
  <si>
    <t>Total Custom1</t>
  </si>
  <si>
    <t>FS (C2)</t>
  </si>
  <si>
    <t>Total Custom2</t>
  </si>
  <si>
    <t>Program (C3)</t>
  </si>
  <si>
    <t>Total Custom3</t>
  </si>
  <si>
    <t xml:space="preserve">(C4)Agency/GASB 54 </t>
  </si>
  <si>
    <t>Total Custom4</t>
  </si>
  <si>
    <t>FCCS_YTD</t>
  </si>
  <si>
    <t>Movements</t>
  </si>
  <si>
    <t>FCCS_Movements</t>
  </si>
  <si>
    <t>FCCS_Entity Total</t>
  </si>
  <si>
    <t>FCCS_Intercompany Top</t>
  </si>
  <si>
    <t>FCC Fund</t>
  </si>
  <si>
    <t>FCC Entity</t>
  </si>
  <si>
    <t>FCCS_Total Data Source</t>
  </si>
  <si>
    <t>N/A (FCC Agency)</t>
  </si>
  <si>
    <t>Isf_EWAdj_GG</t>
  </si>
  <si>
    <t>41500_rptd_30400</t>
  </si>
  <si>
    <t>40300(GAA)</t>
  </si>
  <si>
    <t>419(GF)</t>
  </si>
  <si>
    <t>Community Health, Department of - regular</t>
  </si>
  <si>
    <t>419(SHBP)</t>
  </si>
  <si>
    <t>Community Health, Department of - SHBP</t>
  </si>
  <si>
    <t>Georgia General Assembly Joint Offices</t>
  </si>
  <si>
    <t>48400(TIA)</t>
  </si>
  <si>
    <t>Georgia Commission on the Holocaust</t>
  </si>
  <si>
    <t>49500_Ewadj</t>
  </si>
  <si>
    <t>910Au</t>
  </si>
  <si>
    <t>910FD</t>
  </si>
  <si>
    <t>Z_99000_20200</t>
  </si>
  <si>
    <t>99600_90001</t>
  </si>
  <si>
    <t>Per ACFR</t>
  </si>
  <si>
    <t>Donna G. Winn</t>
  </si>
  <si>
    <t>donna.winn@sao.ga.gov</t>
  </si>
  <si>
    <t>678-725-6599</t>
  </si>
  <si>
    <t>CHANGE DATES</t>
  </si>
  <si>
    <t>51280_90001</t>
  </si>
  <si>
    <t>Atlanta - Region Transit Link Authority</t>
  </si>
  <si>
    <t>AU Health Systems, Inc.</t>
  </si>
  <si>
    <t>NCL Grtr 1 Yr - Unamortized Premium/Discounts - Revenue Bonds</t>
  </si>
  <si>
    <t>NCL Grtr 1 Yr - Unamortized Premium/Discounts_Mortgage Bonds</t>
  </si>
  <si>
    <t>Net Unamortized Premiums - Revenue</t>
  </si>
  <si>
    <t>Net Unamortized Premiums - Mortgage</t>
  </si>
  <si>
    <t>Net Unamortized Premiums - Revenue Bonds</t>
  </si>
  <si>
    <t>Net Unamortized Premiums - Mortgage Bonds</t>
  </si>
  <si>
    <t>Entity List for Forms</t>
  </si>
  <si>
    <t>Georgia Vocational Rehabilitation Agency</t>
  </si>
  <si>
    <t>41200_EWAdj</t>
  </si>
  <si>
    <t>FCCS_CLosingBalance_Input</t>
  </si>
  <si>
    <t>GVRA</t>
  </si>
  <si>
    <t>48600_70DSF</t>
  </si>
  <si>
    <t>13th Payment for GO Bonds from FUND LEVEL</t>
  </si>
  <si>
    <t>SRTA_NME_SAO</t>
  </si>
  <si>
    <t>7)</t>
  </si>
  <si>
    <t>8)</t>
  </si>
  <si>
    <t>Have the worksheets for Significant Commitments-General and Significant Commitment - Specific been completed?</t>
  </si>
  <si>
    <t>If there is any activity in the rows for Revenue Bonds Payable, Mortgage Bonds Payable or Notes/Loans Payable - you must complete a Debt Service Schedule tab for each individual debt issuance. Copy the tab as many times as needed.  A description of the use of proceeds from debt is required.  Please note, if there is a range for interest rate, enter the lowest interest rate to be paid followed by the highest.  Example:  4.50% - 6.00%</t>
  </si>
  <si>
    <r>
      <t xml:space="preserve">Compensated absences information should be provided by </t>
    </r>
    <r>
      <rPr>
        <b/>
        <sz val="12"/>
        <color indexed="8"/>
        <rFont val="Times New Roman"/>
        <family val="1"/>
      </rPr>
      <t>Non-TeamWorks</t>
    </r>
    <r>
      <rPr>
        <sz val="12"/>
        <color indexed="8"/>
        <rFont val="Times New Roman"/>
        <family val="1"/>
      </rPr>
      <t xml:space="preserve"> HCM (Human Capital Management system) organizations (or HCM organizations with balances tracked outside of HCM) in the "Long-Term Liability" form. Additions and reductions should be reported separately in the designated columns. The reductions column should include all payments made to employees upon retirement or termination.  Balances should include applicable FICA and Health Insurance amounts. Amounts due within one year are calculated by taking the average of the current year and two previous years</t>
    </r>
    <r>
      <rPr>
        <b/>
        <sz val="12"/>
        <color indexed="10"/>
        <rFont val="Times New Roman"/>
        <family val="1"/>
      </rPr>
      <t xml:space="preserve"> (3 year average) </t>
    </r>
    <r>
      <rPr>
        <sz val="12"/>
        <color indexed="8"/>
        <rFont val="Times New Roman"/>
        <family val="1"/>
      </rPr>
      <t xml:space="preserve">actual expenditures. Compensated absences information for </t>
    </r>
    <r>
      <rPr>
        <b/>
        <sz val="12"/>
        <color indexed="8"/>
        <rFont val="Times New Roman"/>
        <family val="1"/>
      </rPr>
      <t>TeamWorks</t>
    </r>
    <r>
      <rPr>
        <sz val="12"/>
        <color indexed="8"/>
        <rFont val="Times New Roman"/>
        <family val="1"/>
      </rPr>
      <t xml:space="preserve"> organizations will be obtained by the SAO directly from the system.</t>
    </r>
  </si>
  <si>
    <t>Long-term liabilities information should be provided by all organizations in the  "Long-Term Liabilities" form.  Additions and reductions must be reported separately in the designated columns.  Amounts due within one year of the fiscal year end should be reported separately in the designated column and manually typed in.  If accompanying debt service schedule is included, this due within one year must match the amount of principal due in the subsequent year on the schedule.</t>
  </si>
  <si>
    <t>Does the interest entered in the debt service schedule(s) reflect the lowest to highest interest percentage to be paid? (example: 4.50% - 6.00%)</t>
  </si>
  <si>
    <t>Is there adequate description in the Debt Service Schedule(s) for the purpose of the proceeds of the liability?</t>
  </si>
  <si>
    <t>Do June 30th balances for each Revenue Bonds Payable, Mortgage Bonds Payable and Notes/Loans Payable amounts equal the sum of all principal payments from the respective applicable debt service schedule(s)?</t>
  </si>
  <si>
    <t>Do the amounts for each Revenue Bonds Payable, Mortgage Bonds Payable and Notes/Loans Payable amounts due within one year equal first year of  principal payments from the respective applicable debt service schedule(s)?</t>
  </si>
  <si>
    <t>Does  the  current year Long-Term Liabilities beginning balance agree with the prior year ending balance per form?</t>
  </si>
  <si>
    <t>FY23</t>
  </si>
  <si>
    <t>Flexible Benefits Program</t>
  </si>
  <si>
    <t>26000_60130</t>
  </si>
  <si>
    <t>41200_Ewadj</t>
  </si>
  <si>
    <t>Prosecuting Attorneys' Council of the State of Georgia</t>
  </si>
  <si>
    <t>State Forestry Commission</t>
  </si>
  <si>
    <t>Court of Appeals</t>
  </si>
  <si>
    <t>Superior Courts</t>
  </si>
  <si>
    <t>Supreme Court</t>
  </si>
  <si>
    <t>Georgia Public Service Commission</t>
  </si>
  <si>
    <t>Georgia Public Defender Council</t>
  </si>
  <si>
    <t>Georgia Agricultural Exposition Authority</t>
  </si>
  <si>
    <t>92700_30000</t>
  </si>
  <si>
    <t>40200_60171</t>
  </si>
  <si>
    <t>40200_60172</t>
  </si>
  <si>
    <t>Peace Officers’ Annuity and Benefit Fund</t>
  </si>
  <si>
    <t>Atlanta-region Transit Link “ATL” Authority</t>
  </si>
  <si>
    <r>
      <t>NOTE:</t>
    </r>
    <r>
      <rPr>
        <sz val="12"/>
        <color indexed="8"/>
        <rFont val="Times New Roman"/>
        <family val="1"/>
      </rPr>
      <t xml:space="preserve">  Complete the following Significant Commitments worksheets </t>
    </r>
    <r>
      <rPr>
        <b/>
        <u/>
        <sz val="12"/>
        <color indexed="8"/>
        <rFont val="Times New Roman"/>
        <family val="1"/>
      </rPr>
      <t>only</t>
    </r>
    <r>
      <rPr>
        <sz val="12"/>
        <color indexed="8"/>
        <rFont val="Times New Roman"/>
        <family val="1"/>
      </rPr>
      <t xml:space="preserve"> for each contractual or construction commitment larger than $1,000,000 </t>
    </r>
    <r>
      <rPr>
        <b/>
        <u/>
        <sz val="12"/>
        <color indexed="8"/>
        <rFont val="Times New Roman"/>
        <family val="1"/>
      </rPr>
      <t>not</t>
    </r>
    <r>
      <rPr>
        <sz val="12"/>
        <color indexed="8"/>
        <rFont val="Times New Roman"/>
        <family val="1"/>
      </rPr>
      <t xml:space="preserve"> recorded in general ledger payables or encumbrances outstanding at the end of the fiscal year.  </t>
    </r>
    <r>
      <rPr>
        <b/>
        <u/>
        <sz val="12"/>
        <color indexed="8"/>
        <rFont val="Times New Roman"/>
        <family val="1"/>
      </rPr>
      <t>Do not include contracts for GSFIC-funded projects.</t>
    </r>
  </si>
  <si>
    <t>Human Services, Department of - DFACS</t>
  </si>
  <si>
    <t>MAKE SURE DFACS IS LISTED WITH 427 (42700-DFACS)</t>
  </si>
  <si>
    <t>GA_EW</t>
  </si>
  <si>
    <t>SBITAs Payable (not on form)</t>
  </si>
  <si>
    <t>2242400</t>
  </si>
  <si>
    <t>2302050</t>
  </si>
  <si>
    <t>CU_EW</t>
  </si>
  <si>
    <t>2242300</t>
  </si>
  <si>
    <t>BTA_EW</t>
  </si>
  <si>
    <t>2305130</t>
  </si>
  <si>
    <t>2305120</t>
  </si>
  <si>
    <t>ISF_40000</t>
  </si>
  <si>
    <t>FY24</t>
  </si>
  <si>
    <t>https://sao.georgia.gov/form/year-end-forms</t>
  </si>
  <si>
    <t>US</t>
  </si>
  <si>
    <t>40200(Boll)</t>
  </si>
  <si>
    <t>Agriculture, Department of - Custodial Fund - Boll Weevil</t>
  </si>
  <si>
    <t>40200(ACC)</t>
  </si>
  <si>
    <t>Agriculture, Department of - Custodial Fund - ACC</t>
  </si>
  <si>
    <t>GASB LITE</t>
  </si>
  <si>
    <t>To submit your form, please visit the form submission site noted below. If there is no data reported on the form, please do not attach a blank form. For forms not applicable, indicate that nothing needs to be communicated to SAO on the portal. Forms sent through the SAO_Reporting@sao.ga.gov mailbox or directly to SAO personnel will be returned. Submission of forms are only accepted through the website.
Please make sure file is named as follows - XXX_Form25_Long_Term_Liabilities.xlsx (where XXX is the organization's entity code number).</t>
  </si>
  <si>
    <r>
      <t xml:space="preserve">Generally accepted accounting principles (GAAP) specify requirements for reporting financial statement balances and note disclosures for the State's long-term liabilities. The required disclosures should provide information separately for each major class of long-term liabilities such as revenue/mortgage bonds payable, notes/loans payable, and compensated absences payable. 
</t>
    </r>
    <r>
      <rPr>
        <b/>
        <i/>
        <sz val="12"/>
        <color rgb="FFFF0000"/>
        <rFont val="Times New Roman"/>
        <family val="1"/>
      </rPr>
      <t xml:space="preserve">Do </t>
    </r>
    <r>
      <rPr>
        <b/>
        <i/>
        <u/>
        <sz val="12"/>
        <color rgb="FFFF0000"/>
        <rFont val="Times New Roman"/>
        <family val="1"/>
      </rPr>
      <t xml:space="preserve">not </t>
    </r>
    <r>
      <rPr>
        <b/>
        <i/>
        <sz val="12"/>
        <color rgb="FFFF0000"/>
        <rFont val="Times New Roman"/>
        <family val="1"/>
      </rPr>
      <t>report Capital Lease or SBITA payables on this form.</t>
    </r>
    <r>
      <rPr>
        <i/>
        <sz val="12"/>
        <color rgb="FF000000"/>
        <rFont val="Times New Roman"/>
        <family val="1"/>
      </rPr>
      <t xml:space="preserve">  </t>
    </r>
    <r>
      <rPr>
        <b/>
        <sz val="12"/>
        <color rgb="FF000000"/>
        <rFont val="Times New Roman"/>
        <family val="1"/>
      </rPr>
      <t xml:space="preserve">Information for leases and SBITAs will be reported on the forms "Form25_Lessor_Lease Agreement Data" and "Form25_Subscription Based Information Technology Arrangements (SBITAs)". </t>
    </r>
  </si>
  <si>
    <t>Rounding</t>
  </si>
  <si>
    <t>Georgia Education Savings Authority</t>
  </si>
  <si>
    <t>90800_90001</t>
  </si>
  <si>
    <t>FY25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</si>
</sst>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
    <numFmt numFmtId="166" formatCode="0.000%"/>
    <numFmt numFmtId="167" formatCode="000\-000\-0000"/>
    <numFmt numFmtId="168" formatCode="0_);[Red]\(0\)"/>
    <numFmt numFmtId="169" formatCode="_(* #,##0_);_(* \(#,##0\);_(* &quot;-&quot;??_);_(@_)"/>
    <numFmt numFmtId="170" formatCode="_(* #,##0.0_);_(* \(#,##0.0\);_(* &quot;-&quot;??_);_(@_)"/>
    <numFmt numFmtId="171" formatCode="&quot;$&quot;* #,##0.00_);&quot;$&quot;* \(#,##0.00\);&quot;$&quot;* &quot;—&quot;_);_(@_)"/>
  </numFmts>
  <fonts count="89">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imes New Roman"/>
      <family val="1"/>
    </font>
    <font>
      <b/>
      <u/>
      <sz val="12"/>
      <name val="Times New Roman"/>
      <family val="1"/>
    </font>
    <font>
      <sz val="10"/>
      <name val="MS Sans Serif"/>
      <family val="2"/>
    </font>
    <font>
      <sz val="12"/>
      <name val="Times New Roman"/>
      <family val="1"/>
    </font>
    <font>
      <u/>
      <sz val="10"/>
      <color indexed="12"/>
      <name val="Arial"/>
      <family val="2"/>
    </font>
    <font>
      <sz val="10"/>
      <name val="Arial"/>
      <family val="2"/>
    </font>
    <font>
      <b/>
      <sz val="12"/>
      <name val="Times New Roman"/>
      <family val="1"/>
    </font>
    <font>
      <b/>
      <sz val="10"/>
      <name val="Arial"/>
      <family val="2"/>
    </font>
    <font>
      <sz val="12"/>
      <color indexed="8"/>
      <name val="Times New Roman"/>
      <family val="1"/>
    </font>
    <font>
      <b/>
      <sz val="12"/>
      <color indexed="8"/>
      <name val="Times New Roman"/>
      <family val="1"/>
    </font>
    <font>
      <b/>
      <sz val="10.5"/>
      <name val="Times New Roman"/>
      <family val="1"/>
    </font>
    <font>
      <b/>
      <u/>
      <sz val="12"/>
      <color indexed="8"/>
      <name val="Times New Roman"/>
      <family val="1"/>
    </font>
    <font>
      <u/>
      <sz val="12"/>
      <name val="Times New Roman"/>
      <family val="1"/>
    </font>
    <font>
      <b/>
      <sz val="12"/>
      <color indexed="57"/>
      <name val="Times New Roman"/>
      <family val="1"/>
    </font>
    <font>
      <i/>
      <sz val="12"/>
      <name val="Times New Roman"/>
      <family val="1"/>
    </font>
    <font>
      <b/>
      <i/>
      <sz val="12"/>
      <name val="Times New Roman"/>
      <family val="1"/>
    </font>
    <font>
      <b/>
      <sz val="12"/>
      <color indexed="10"/>
      <name val="Times New Roman"/>
      <family val="1"/>
    </font>
    <font>
      <b/>
      <sz val="10"/>
      <name val="Times New Roman"/>
      <family val="1"/>
    </font>
    <font>
      <b/>
      <sz val="9"/>
      <name val="Times New Roman"/>
      <family val="1"/>
    </font>
    <font>
      <i/>
      <sz val="9"/>
      <name val="Times New Roman"/>
      <family val="1"/>
    </font>
    <font>
      <u/>
      <sz val="10"/>
      <color indexed="12"/>
      <name val="Times New Roman"/>
      <family val="1"/>
    </font>
    <font>
      <sz val="11"/>
      <name val="Times New Roman"/>
      <family val="1"/>
    </font>
    <font>
      <b/>
      <u/>
      <sz val="10"/>
      <name val="Times New Roman"/>
      <family val="1"/>
    </font>
    <font>
      <b/>
      <sz val="9"/>
      <color indexed="60"/>
      <name val="Times New Roman"/>
      <family val="1"/>
    </font>
    <font>
      <u/>
      <sz val="10"/>
      <name val="Times New Roman"/>
      <family val="1"/>
    </font>
    <font>
      <sz val="10"/>
      <color indexed="60"/>
      <name val="Times New Roman"/>
      <family val="1"/>
    </font>
    <font>
      <sz val="10"/>
      <color indexed="30"/>
      <name val="Times New Roman"/>
      <family val="1"/>
    </font>
    <font>
      <sz val="10"/>
      <name val="Arial Unicode MS"/>
      <family val="2"/>
    </font>
    <font>
      <sz val="11"/>
      <color theme="1"/>
      <name val="Times New Roman"/>
      <family val="2"/>
    </font>
    <font>
      <sz val="11"/>
      <color theme="1"/>
      <name val="Calibri"/>
      <family val="2"/>
      <scheme val="minor"/>
    </font>
    <font>
      <u/>
      <sz val="10"/>
      <color theme="10"/>
      <name val="Arial"/>
      <family val="2"/>
    </font>
    <font>
      <sz val="12"/>
      <color theme="1"/>
      <name val="Times New Roman"/>
      <family val="1"/>
    </font>
    <font>
      <sz val="11"/>
      <color rgb="FF0070C0"/>
      <name val="Calibri"/>
      <family val="2"/>
      <scheme val="minor"/>
    </font>
    <font>
      <b/>
      <sz val="11"/>
      <color theme="1"/>
      <name val="Calibri"/>
      <family val="2"/>
      <scheme val="minor"/>
    </font>
    <font>
      <b/>
      <sz val="11"/>
      <color rgb="FF0070C0"/>
      <name val="Calibri"/>
      <family val="2"/>
      <scheme val="minor"/>
    </font>
    <font>
      <sz val="11"/>
      <color rgb="FF00B050"/>
      <name val="Calibri"/>
      <family val="2"/>
      <scheme val="minor"/>
    </font>
    <font>
      <sz val="11"/>
      <color theme="5" tint="-0.249977111117893"/>
      <name val="Calibri"/>
      <family val="2"/>
      <scheme val="minor"/>
    </font>
    <font>
      <b/>
      <u/>
      <sz val="12"/>
      <color rgb="FF870E00"/>
      <name val="Times New Roman"/>
      <family val="1"/>
    </font>
    <font>
      <sz val="12"/>
      <color rgb="FF0000FF"/>
      <name val="Times New Roman"/>
      <family val="1"/>
    </font>
    <font>
      <u/>
      <sz val="12"/>
      <color rgb="FF0000FF"/>
      <name val="Times New Roman"/>
      <family val="1"/>
    </font>
    <font>
      <sz val="12"/>
      <color rgb="FF000000"/>
      <name val="Times New Roman"/>
      <family val="1"/>
    </font>
    <font>
      <b/>
      <sz val="12"/>
      <color rgb="FF000000"/>
      <name val="Times New Roman"/>
      <family val="1"/>
    </font>
    <font>
      <b/>
      <u/>
      <sz val="12"/>
      <color rgb="FF0000FF"/>
      <name val="Times New Roman"/>
      <family val="1"/>
    </font>
    <font>
      <sz val="12"/>
      <color rgb="FF870E00"/>
      <name val="Times New Roman"/>
      <family val="1"/>
    </font>
    <font>
      <b/>
      <i/>
      <sz val="12"/>
      <color theme="5" tint="-0.24994659260841701"/>
      <name val="Times New Roman"/>
      <family val="1"/>
    </font>
    <font>
      <b/>
      <sz val="10"/>
      <color rgb="FF0070C0"/>
      <name val="Arial"/>
      <family val="2"/>
    </font>
    <font>
      <b/>
      <sz val="10"/>
      <color rgb="FF7030A0"/>
      <name val="Arial"/>
      <family val="2"/>
    </font>
    <font>
      <b/>
      <sz val="10"/>
      <color rgb="FF00B050"/>
      <name val="Arial"/>
      <family val="2"/>
    </font>
    <font>
      <sz val="10"/>
      <color rgb="FF0070C0"/>
      <name val="Arial"/>
      <family val="2"/>
    </font>
    <font>
      <sz val="10"/>
      <color rgb="FF00B050"/>
      <name val="Arial"/>
      <family val="2"/>
    </font>
    <font>
      <b/>
      <sz val="10"/>
      <color theme="1"/>
      <name val="Calibri"/>
      <family val="2"/>
      <scheme val="minor"/>
    </font>
    <font>
      <b/>
      <sz val="10"/>
      <color rgb="FFFF0000"/>
      <name val="Calibri"/>
      <family val="2"/>
      <scheme val="minor"/>
    </font>
    <font>
      <sz val="10"/>
      <color theme="3" tint="0.39997558519241921"/>
      <name val="Times New Roman"/>
      <family val="1"/>
    </font>
    <font>
      <sz val="8"/>
      <color rgb="FF870E00"/>
      <name val="Times New Roman"/>
      <family val="1"/>
    </font>
    <font>
      <sz val="10"/>
      <color rgb="FF870E00"/>
      <name val="Times New Roman"/>
      <family val="1"/>
    </font>
    <font>
      <sz val="11"/>
      <color rgb="FFFF0000"/>
      <name val="Calibri"/>
      <family val="2"/>
      <scheme val="minor"/>
    </font>
    <font>
      <sz val="10"/>
      <color rgb="FFFF0000"/>
      <name val="Arial"/>
      <family val="2"/>
    </font>
    <font>
      <b/>
      <sz val="14"/>
      <color rgb="FF002060"/>
      <name val="Times New Roman"/>
      <family val="1"/>
    </font>
    <font>
      <b/>
      <u/>
      <sz val="12"/>
      <color rgb="FF002060"/>
      <name val="Times New Roman"/>
      <family val="1"/>
    </font>
    <font>
      <sz val="9"/>
      <color indexed="81"/>
      <name val="Tahoma"/>
      <family val="2"/>
    </font>
    <font>
      <b/>
      <sz val="9"/>
      <color indexed="81"/>
      <name val="Tahoma"/>
      <family val="2"/>
    </font>
    <font>
      <b/>
      <sz val="9"/>
      <color rgb="FF870E00"/>
      <name val="Times New Roman"/>
      <family val="1"/>
    </font>
    <font>
      <sz val="10"/>
      <color rgb="FFFF0000"/>
      <name val="Times New Roman"/>
      <family val="1"/>
    </font>
    <font>
      <sz val="12"/>
      <color rgb="FFFF0000"/>
      <name val="Times New Roman"/>
      <family val="1"/>
    </font>
    <font>
      <sz val="11"/>
      <color rgb="FFFF0000"/>
      <name val="Times New Roman"/>
      <family val="1"/>
    </font>
    <font>
      <i/>
      <sz val="11"/>
      <color theme="1"/>
      <name val="Calibri"/>
      <family val="2"/>
      <scheme val="minor"/>
    </font>
    <font>
      <b/>
      <sz val="10"/>
      <color rgb="FFFF0000"/>
      <name val="Arial"/>
      <family val="2"/>
    </font>
    <font>
      <sz val="11"/>
      <color rgb="FFD11FB8"/>
      <name val="Calibri"/>
      <family val="2"/>
      <scheme val="minor"/>
    </font>
    <font>
      <b/>
      <sz val="11"/>
      <color rgb="FFD11FB8"/>
      <name val="Calibri"/>
      <family val="2"/>
      <scheme val="minor"/>
    </font>
    <font>
      <i/>
      <sz val="12"/>
      <color rgb="FF000000"/>
      <name val="Times New Roman"/>
      <family val="1"/>
    </font>
    <font>
      <b/>
      <i/>
      <sz val="12"/>
      <color rgb="FFFF0000"/>
      <name val="Times New Roman"/>
      <family val="1"/>
    </font>
    <font>
      <b/>
      <i/>
      <u/>
      <sz val="12"/>
      <color rgb="FFFF0000"/>
      <name val="Times New Roman"/>
      <family val="1"/>
    </font>
    <font>
      <sz val="10"/>
      <color rgb="FFFF0000"/>
      <name val="Arial"/>
      <family val="2"/>
    </font>
    <font>
      <b/>
      <sz val="11"/>
      <color rgb="FFFF0000"/>
      <name val="Calibri"/>
      <family val="2"/>
      <scheme val="minor"/>
    </font>
    <font>
      <sz val="11"/>
      <name val="Calibri"/>
      <family val="2"/>
      <scheme val="minor"/>
    </font>
    <font>
      <b/>
      <sz val="10"/>
      <name val="Calibri"/>
      <family val="2"/>
      <scheme val="minor"/>
    </font>
    <font>
      <b/>
      <sz val="11"/>
      <name val="Calibri"/>
      <family val="2"/>
      <scheme val="minor"/>
    </font>
    <font>
      <i/>
      <sz val="11"/>
      <color rgb="FFFF0000"/>
      <name val="Calibri"/>
      <family val="2"/>
      <scheme val="minor"/>
    </font>
    <font>
      <sz val="10"/>
      <color theme="0"/>
      <name val="Arial"/>
      <family val="2"/>
    </font>
    <font>
      <sz val="10"/>
      <color rgb="FF000000"/>
      <name val="Times New Roman"/>
      <family val="1"/>
    </font>
  </fonts>
  <fills count="2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6"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CCFF"/>
        <bgColor indexed="64"/>
      </patternFill>
    </fill>
    <fill>
      <patternFill patternType="solid">
        <fgColor rgb="FFFF3399"/>
        <bgColor indexed="64"/>
      </patternFill>
    </fill>
    <fill>
      <patternFill patternType="solid">
        <fgColor rgb="FFFF99FF"/>
        <bgColor indexed="64"/>
      </patternFill>
    </fill>
    <fill>
      <patternFill patternType="solid">
        <fgColor rgb="FFFF0000"/>
        <bgColor indexed="64"/>
      </patternFill>
    </fill>
    <fill>
      <patternFill patternType="solid">
        <fgColor theme="8" tint="0.79998168889431442"/>
        <bgColor theme="8" tint="0.79998168889431442"/>
      </patternFill>
    </fill>
    <fill>
      <patternFill patternType="solid">
        <fgColor rgb="FF66FFFF"/>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bottom/>
      <diagonal/>
    </border>
    <border>
      <left style="thin">
        <color indexed="64"/>
      </left>
      <right/>
      <top/>
      <bottom style="thin">
        <color indexed="64"/>
      </bottom>
      <diagonal/>
    </border>
    <border>
      <left style="medium">
        <color indexed="10"/>
      </left>
      <right style="medium">
        <color indexed="10"/>
      </right>
      <top style="medium">
        <color indexed="10"/>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39997558519241921"/>
      </bottom>
      <diagonal/>
    </border>
    <border>
      <left/>
      <right/>
      <top/>
      <bottom style="thin">
        <color theme="8" tint="0.39997558519241921"/>
      </bottom>
      <diagonal/>
    </border>
    <border>
      <left/>
      <right/>
      <top style="thin">
        <color indexed="64"/>
      </top>
      <bottom style="double">
        <color indexed="64"/>
      </bottom>
      <diagonal/>
    </border>
  </borders>
  <cellStyleXfs count="34">
    <xf numFmtId="0" fontId="0" fillId="0" borderId="0"/>
    <xf numFmtId="43" fontId="8" fillId="0" borderId="0" applyFont="0" applyFill="0" applyBorder="0" applyAlignment="0" applyProtection="0"/>
    <xf numFmtId="41"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8" fillId="0" borderId="0" applyFont="0" applyFill="0" applyBorder="0" applyAlignment="0" applyProtection="0"/>
    <xf numFmtId="42" fontId="8" fillId="0" borderId="0" applyFont="0" applyFill="0" applyBorder="0" applyAlignment="0" applyProtection="0"/>
    <xf numFmtId="44" fontId="8" fillId="0" borderId="0" applyFont="0" applyFill="0" applyBorder="0" applyAlignment="0" applyProtection="0"/>
    <xf numFmtId="0" fontId="13" fillId="0" borderId="0" applyNumberFormat="0" applyFill="0" applyBorder="0" applyAlignment="0" applyProtection="0">
      <alignment vertical="top"/>
      <protection locked="0"/>
    </xf>
    <xf numFmtId="0" fontId="39"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13" fillId="0" borderId="0" applyNumberFormat="0" applyFill="0" applyBorder="0" applyAlignment="0" applyProtection="0">
      <alignment vertical="top"/>
      <protection locked="0"/>
    </xf>
    <xf numFmtId="0" fontId="8" fillId="0" borderId="0"/>
    <xf numFmtId="0" fontId="38" fillId="0" borderId="0"/>
    <xf numFmtId="0" fontId="8" fillId="0" borderId="0"/>
    <xf numFmtId="0" fontId="38" fillId="0" borderId="0"/>
    <xf numFmtId="0" fontId="9" fillId="0" borderId="0"/>
    <xf numFmtId="0" fontId="8" fillId="0" borderId="0"/>
    <xf numFmtId="0" fontId="8" fillId="0" borderId="0"/>
    <xf numFmtId="0" fontId="8" fillId="0" borderId="0"/>
    <xf numFmtId="0" fontId="8" fillId="0" borderId="0"/>
    <xf numFmtId="0" fontId="36" fillId="0" borderId="0"/>
    <xf numFmtId="0" fontId="37" fillId="0" borderId="0"/>
    <xf numFmtId="0" fontId="36" fillId="0" borderId="0"/>
    <xf numFmtId="0" fontId="11" fillId="0" borderId="0"/>
    <xf numFmtId="0" fontId="14" fillId="0" borderId="0"/>
    <xf numFmtId="0" fontId="8" fillId="0" borderId="0"/>
    <xf numFmtId="9" fontId="9" fillId="0" borderId="0" applyFont="0" applyFill="0" applyBorder="0" applyAlignment="0" applyProtection="0"/>
    <xf numFmtId="4" fontId="11" fillId="0" borderId="0" applyFont="0" applyFill="0" applyBorder="0" applyAlignment="0" applyProtection="0"/>
  </cellStyleXfs>
  <cellXfs count="348">
    <xf numFmtId="0" fontId="0" fillId="0" borderId="0" xfId="0"/>
    <xf numFmtId="0" fontId="8" fillId="0" borderId="0" xfId="0" applyFont="1"/>
    <xf numFmtId="0" fontId="12" fillId="0" borderId="0" xfId="30" applyFont="1" applyAlignment="1">
      <alignment vertical="top" wrapText="1"/>
    </xf>
    <xf numFmtId="0" fontId="12" fillId="0" borderId="0" xfId="30" applyFont="1" applyAlignment="1">
      <alignment vertical="top"/>
    </xf>
    <xf numFmtId="0" fontId="12" fillId="0" borderId="0" xfId="30" applyFont="1"/>
    <xf numFmtId="0" fontId="15" fillId="0" borderId="0" xfId="30" applyFont="1" applyAlignment="1">
      <alignment vertical="top" wrapText="1"/>
    </xf>
    <xf numFmtId="0" fontId="15" fillId="0" borderId="0" xfId="30" applyFont="1" applyAlignment="1">
      <alignment vertical="top"/>
    </xf>
    <xf numFmtId="0" fontId="12" fillId="0" borderId="0" xfId="30" applyFont="1" applyAlignment="1">
      <alignment horizontal="left"/>
    </xf>
    <xf numFmtId="0" fontId="12" fillId="2" borderId="0" xfId="30" applyFont="1" applyFill="1" applyAlignment="1">
      <alignment vertical="top"/>
    </xf>
    <xf numFmtId="0" fontId="10" fillId="0" borderId="0" xfId="30" applyFont="1" applyAlignment="1">
      <alignment vertical="top"/>
    </xf>
    <xf numFmtId="165" fontId="15" fillId="0" borderId="0" xfId="30" applyNumberFormat="1" applyFont="1" applyAlignment="1">
      <alignment horizontal="center" vertical="top"/>
    </xf>
    <xf numFmtId="0" fontId="15" fillId="2" borderId="0" xfId="30" applyFont="1" applyFill="1" applyAlignment="1">
      <alignment vertical="top" wrapText="1"/>
    </xf>
    <xf numFmtId="0" fontId="15" fillId="2" borderId="0" xfId="30" applyFont="1" applyFill="1" applyAlignment="1">
      <alignment vertical="top"/>
    </xf>
    <xf numFmtId="0" fontId="15" fillId="0" borderId="0" xfId="31" applyFont="1" applyAlignment="1">
      <alignment vertical="top" wrapText="1"/>
    </xf>
    <xf numFmtId="0" fontId="12" fillId="0" borderId="0" xfId="31" applyFont="1" applyAlignment="1">
      <alignment vertical="top"/>
    </xf>
    <xf numFmtId="0" fontId="12" fillId="0" borderId="0" xfId="31" applyFont="1" applyAlignment="1">
      <alignment vertical="top" wrapText="1"/>
    </xf>
    <xf numFmtId="0" fontId="15" fillId="0" borderId="0" xfId="31" applyFont="1" applyAlignment="1">
      <alignment vertical="top"/>
    </xf>
    <xf numFmtId="0" fontId="12" fillId="0" borderId="0" xfId="31" applyFont="1"/>
    <xf numFmtId="0" fontId="12" fillId="0" borderId="0" xfId="31" applyFont="1" applyAlignment="1">
      <alignment horizontal="justify" vertical="top" wrapText="1"/>
    </xf>
    <xf numFmtId="0" fontId="17" fillId="0" borderId="0" xfId="0" applyFont="1" applyAlignment="1">
      <alignment horizontal="justify" vertical="top" readingOrder="1"/>
    </xf>
    <xf numFmtId="0" fontId="9" fillId="0" borderId="0" xfId="17" applyFont="1" applyAlignment="1">
      <alignment vertical="top"/>
    </xf>
    <xf numFmtId="0" fontId="0" fillId="0" borderId="0" xfId="0" applyAlignment="1">
      <alignment horizontal="left"/>
    </xf>
    <xf numFmtId="43" fontId="0" fillId="0" borderId="0" xfId="0" applyNumberFormat="1"/>
    <xf numFmtId="0" fontId="41" fillId="0" borderId="0" xfId="0" applyFont="1" applyAlignment="1">
      <alignment horizontal="left"/>
    </xf>
    <xf numFmtId="43" fontId="38" fillId="0" borderId="0" xfId="1" applyFont="1"/>
    <xf numFmtId="0" fontId="42" fillId="4" borderId="0" xfId="0" applyFont="1" applyFill="1" applyAlignment="1">
      <alignment horizontal="left"/>
    </xf>
    <xf numFmtId="0" fontId="43" fillId="4" borderId="0" xfId="0" applyFont="1" applyFill="1" applyAlignment="1">
      <alignment horizontal="left"/>
    </xf>
    <xf numFmtId="0" fontId="42" fillId="4" borderId="0" xfId="0" applyFont="1" applyFill="1"/>
    <xf numFmtId="43" fontId="42" fillId="4" borderId="0" xfId="1" applyFont="1" applyFill="1"/>
    <xf numFmtId="0" fontId="44" fillId="0" borderId="0" xfId="0" applyFont="1" applyAlignment="1">
      <alignment horizontal="left"/>
    </xf>
    <xf numFmtId="0" fontId="45" fillId="0" borderId="0" xfId="0" applyFont="1" applyAlignment="1">
      <alignment horizontal="left"/>
    </xf>
    <xf numFmtId="0" fontId="15" fillId="0" borderId="0" xfId="31" applyFont="1" applyAlignment="1">
      <alignment horizontal="left" vertical="top" wrapText="1"/>
    </xf>
    <xf numFmtId="164" fontId="17" fillId="0" borderId="0" xfId="0" quotePrefix="1" applyNumberFormat="1" applyFont="1" applyAlignment="1">
      <alignment horizontal="left" vertical="top"/>
    </xf>
    <xf numFmtId="1" fontId="17" fillId="0" borderId="0" xfId="0" quotePrefix="1" applyNumberFormat="1" applyFont="1" applyAlignment="1">
      <alignment horizontal="left" vertical="top"/>
    </xf>
    <xf numFmtId="0" fontId="8" fillId="0" borderId="0" xfId="17"/>
    <xf numFmtId="1" fontId="17" fillId="0" borderId="2" xfId="0" quotePrefix="1" applyNumberFormat="1" applyFont="1" applyBorder="1" applyAlignment="1">
      <alignment horizontal="left" vertical="top"/>
    </xf>
    <xf numFmtId="43" fontId="0" fillId="0" borderId="0" xfId="1" applyFont="1"/>
    <xf numFmtId="43" fontId="8" fillId="0" borderId="0" xfId="0" applyNumberFormat="1" applyFont="1"/>
    <xf numFmtId="0" fontId="8" fillId="0" borderId="0" xfId="0" applyFont="1" applyAlignment="1">
      <alignment horizontal="right"/>
    </xf>
    <xf numFmtId="165" fontId="15" fillId="0" borderId="0" xfId="30" applyNumberFormat="1" applyFont="1" applyAlignment="1" applyProtection="1">
      <alignment horizontal="center" vertical="top"/>
      <protection locked="0"/>
    </xf>
    <xf numFmtId="165" fontId="15" fillId="0" borderId="0" xfId="31" applyNumberFormat="1" applyFont="1" applyAlignment="1" applyProtection="1">
      <alignment horizontal="center" vertical="top"/>
      <protection locked="0"/>
    </xf>
    <xf numFmtId="0" fontId="46" fillId="0" borderId="0" xfId="31" applyFont="1" applyAlignment="1">
      <alignment vertical="top"/>
    </xf>
    <xf numFmtId="0" fontId="47" fillId="0" borderId="0" xfId="31" applyFont="1" applyAlignment="1">
      <alignment vertical="top"/>
    </xf>
    <xf numFmtId="0" fontId="48" fillId="0" borderId="0" xfId="31" applyFont="1" applyAlignment="1">
      <alignment vertical="top"/>
    </xf>
    <xf numFmtId="0" fontId="15" fillId="0" borderId="0" xfId="17" applyFont="1"/>
    <xf numFmtId="0" fontId="49" fillId="0" borderId="0" xfId="0" applyFont="1" applyAlignment="1">
      <alignment horizontal="justify" readingOrder="1"/>
    </xf>
    <xf numFmtId="0" fontId="49" fillId="0" borderId="0" xfId="0" applyFont="1" applyAlignment="1">
      <alignment horizontal="left" indent="3" readingOrder="1"/>
    </xf>
    <xf numFmtId="0" fontId="12" fillId="0" borderId="0" xfId="31" applyFont="1" applyAlignment="1">
      <alignment horizontal="left" indent="3" readingOrder="1"/>
    </xf>
    <xf numFmtId="0" fontId="15" fillId="0" borderId="0" xfId="31" applyFont="1" applyAlignment="1">
      <alignment horizontal="left" wrapText="1" readingOrder="1"/>
    </xf>
    <xf numFmtId="0" fontId="15" fillId="0" borderId="0" xfId="31" applyFont="1"/>
    <xf numFmtId="0" fontId="49" fillId="0" borderId="0" xfId="0" applyFont="1" applyAlignment="1">
      <alignment horizontal="left" wrapText="1" indent="2" readingOrder="1"/>
    </xf>
    <xf numFmtId="0" fontId="12" fillId="0" borderId="0" xfId="0" applyFont="1" applyProtection="1">
      <protection locked="0"/>
    </xf>
    <xf numFmtId="0" fontId="51" fillId="0" borderId="0" xfId="31" applyFont="1" applyAlignment="1" applyProtection="1">
      <alignment vertical="top"/>
      <protection locked="0"/>
    </xf>
    <xf numFmtId="0" fontId="52" fillId="0" borderId="0" xfId="0" applyFont="1" applyProtection="1">
      <protection locked="0"/>
    </xf>
    <xf numFmtId="0" fontId="12" fillId="0" borderId="3" xfId="0" applyFont="1" applyBorder="1" applyProtection="1">
      <protection locked="0"/>
    </xf>
    <xf numFmtId="0" fontId="12" fillId="0" borderId="4" xfId="0" applyFont="1" applyBorder="1" applyAlignment="1">
      <alignment horizontal="left"/>
    </xf>
    <xf numFmtId="0" fontId="12" fillId="0" borderId="5" xfId="0" applyFont="1" applyBorder="1" applyAlignment="1">
      <alignment horizontal="left"/>
    </xf>
    <xf numFmtId="0" fontId="12" fillId="0" borderId="0" xfId="0" applyFont="1"/>
    <xf numFmtId="0" fontId="12" fillId="0" borderId="0" xfId="31" applyFont="1" applyProtection="1">
      <protection locked="0"/>
    </xf>
    <xf numFmtId="0" fontId="53" fillId="0" borderId="0" xfId="0" applyFont="1" applyProtection="1">
      <protection locked="0"/>
    </xf>
    <xf numFmtId="0" fontId="22" fillId="0" borderId="0" xfId="0" applyFont="1" applyProtection="1">
      <protection locked="0"/>
    </xf>
    <xf numFmtId="168" fontId="12" fillId="0" borderId="0" xfId="0" applyNumberFormat="1" applyFont="1" applyProtection="1">
      <protection locked="0"/>
    </xf>
    <xf numFmtId="0" fontId="15" fillId="0" borderId="0" xfId="0" applyFont="1" applyAlignment="1" applyProtection="1">
      <alignment horizontal="left"/>
      <protection locked="0"/>
    </xf>
    <xf numFmtId="165" fontId="15" fillId="0" borderId="0" xfId="31" applyNumberFormat="1" applyFont="1" applyAlignment="1">
      <alignment horizontal="center" vertical="top"/>
    </xf>
    <xf numFmtId="39" fontId="9" fillId="0" borderId="0" xfId="0" applyNumberFormat="1" applyFont="1"/>
    <xf numFmtId="0" fontId="12" fillId="0" borderId="2" xfId="0" applyFont="1" applyBorder="1" applyProtection="1">
      <protection locked="0"/>
    </xf>
    <xf numFmtId="0" fontId="12" fillId="0" borderId="0" xfId="0" applyFont="1" applyAlignment="1">
      <alignment vertical="center"/>
    </xf>
    <xf numFmtId="0" fontId="15"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0" xfId="0" quotePrefix="1" applyFont="1" applyAlignment="1" applyProtection="1">
      <alignment vertical="top" wrapText="1"/>
      <protection locked="0"/>
    </xf>
    <xf numFmtId="40" fontId="12" fillId="0" borderId="0" xfId="0" applyNumberFormat="1" applyFont="1" applyProtection="1">
      <protection locked="0"/>
    </xf>
    <xf numFmtId="40" fontId="52" fillId="0" borderId="0" xfId="0" applyNumberFormat="1" applyFont="1" applyProtection="1">
      <protection locked="0"/>
    </xf>
    <xf numFmtId="39" fontId="9" fillId="0" borderId="0" xfId="0" applyNumberFormat="1" applyFont="1" applyProtection="1">
      <protection locked="0"/>
    </xf>
    <xf numFmtId="0" fontId="15" fillId="0" borderId="0" xfId="0" applyFont="1" applyProtection="1">
      <protection locked="0"/>
    </xf>
    <xf numFmtId="0" fontId="23" fillId="0" borderId="0" xfId="0" applyFont="1"/>
    <xf numFmtId="40" fontId="12" fillId="0" borderId="0" xfId="0" applyNumberFormat="1" applyFont="1"/>
    <xf numFmtId="40" fontId="12" fillId="0" borderId="0" xfId="29" applyNumberFormat="1" applyFont="1" applyAlignment="1">
      <alignment horizontal="left"/>
    </xf>
    <xf numFmtId="0" fontId="23" fillId="0" borderId="0" xfId="0" applyFont="1" applyProtection="1">
      <protection locked="0"/>
    </xf>
    <xf numFmtId="40" fontId="12" fillId="0" borderId="0" xfId="29" applyNumberFormat="1" applyFont="1" applyAlignment="1" applyProtection="1">
      <alignment horizontal="left"/>
      <protection locked="0"/>
    </xf>
    <xf numFmtId="0" fontId="12" fillId="0" borderId="0" xfId="0" applyFont="1" applyAlignment="1" applyProtection="1">
      <alignment horizontal="center"/>
      <protection locked="0"/>
    </xf>
    <xf numFmtId="38" fontId="15" fillId="0" borderId="0" xfId="0" applyNumberFormat="1" applyFont="1" applyAlignment="1">
      <alignment horizontal="left"/>
    </xf>
    <xf numFmtId="0" fontId="12" fillId="0" borderId="6" xfId="0" applyFont="1" applyBorder="1" applyProtection="1">
      <protection locked="0"/>
    </xf>
    <xf numFmtId="0" fontId="12" fillId="0" borderId="6" xfId="0" applyFont="1" applyBorder="1" applyAlignment="1" applyProtection="1">
      <alignment horizontal="center"/>
      <protection locked="0"/>
    </xf>
    <xf numFmtId="38" fontId="12" fillId="0" borderId="0" xfId="0" applyNumberFormat="1" applyFont="1" applyAlignment="1" applyProtection="1">
      <alignment horizontal="left"/>
      <protection locked="0"/>
    </xf>
    <xf numFmtId="40" fontId="21" fillId="0" borderId="0" xfId="0" applyNumberFormat="1" applyFont="1" applyAlignment="1">
      <alignment horizontal="center"/>
    </xf>
    <xf numFmtId="9" fontId="12" fillId="0" borderId="2" xfId="0" applyNumberFormat="1" applyFont="1" applyBorder="1" applyProtection="1">
      <protection locked="0"/>
    </xf>
    <xf numFmtId="9" fontId="12" fillId="0" borderId="0" xfId="0" applyNumberFormat="1" applyFont="1" applyProtection="1">
      <protection locked="0"/>
    </xf>
    <xf numFmtId="40" fontId="12" fillId="0" borderId="2" xfId="0" applyNumberFormat="1" applyFont="1" applyBorder="1" applyProtection="1">
      <protection locked="0"/>
    </xf>
    <xf numFmtId="39" fontId="12" fillId="0" borderId="6" xfId="0" applyNumberFormat="1" applyFont="1" applyBorder="1" applyProtection="1">
      <protection locked="0"/>
    </xf>
    <xf numFmtId="39" fontId="12" fillId="0" borderId="6"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39" fontId="21" fillId="0" borderId="6" xfId="0" applyNumberFormat="1" applyFont="1" applyBorder="1" applyAlignment="1" applyProtection="1">
      <alignment horizontal="center"/>
      <protection locked="0"/>
    </xf>
    <xf numFmtId="0" fontId="54" fillId="0" borderId="2" xfId="0" applyFont="1" applyBorder="1"/>
    <xf numFmtId="0" fontId="56" fillId="0" borderId="2" xfId="0" applyFont="1" applyBorder="1"/>
    <xf numFmtId="0" fontId="56" fillId="0" borderId="0" xfId="0" applyFont="1" applyAlignment="1">
      <alignment horizontal="left"/>
    </xf>
    <xf numFmtId="0" fontId="16" fillId="0" borderId="2" xfId="0" applyFont="1" applyBorder="1"/>
    <xf numFmtId="0" fontId="56" fillId="0" borderId="0" xfId="0" applyFont="1"/>
    <xf numFmtId="0" fontId="57" fillId="0" borderId="0" xfId="0" applyFont="1"/>
    <xf numFmtId="0" fontId="55" fillId="0" borderId="0" xfId="0" applyFont="1"/>
    <xf numFmtId="0" fontId="58" fillId="0" borderId="0" xfId="0" applyFont="1" applyAlignment="1">
      <alignment horizontal="left"/>
    </xf>
    <xf numFmtId="0" fontId="8" fillId="0" borderId="0" xfId="0" applyFont="1" applyAlignment="1">
      <alignment horizontal="left"/>
    </xf>
    <xf numFmtId="43" fontId="58" fillId="0" borderId="0" xfId="1" applyFont="1" applyAlignment="1" applyProtection="1">
      <alignment horizontal="right"/>
    </xf>
    <xf numFmtId="43" fontId="58" fillId="0" borderId="0" xfId="1" applyFont="1" applyProtection="1"/>
    <xf numFmtId="0" fontId="57" fillId="0" borderId="0" xfId="0" applyFont="1" applyAlignment="1">
      <alignment wrapText="1"/>
    </xf>
    <xf numFmtId="0" fontId="58" fillId="0" borderId="0" xfId="0" applyFont="1"/>
    <xf numFmtId="0" fontId="8" fillId="0" borderId="0" xfId="17" applyAlignment="1">
      <alignment horizontal="left"/>
    </xf>
    <xf numFmtId="0" fontId="8" fillId="0" borderId="0" xfId="23"/>
    <xf numFmtId="0" fontId="38" fillId="0" borderId="0" xfId="23" applyFont="1" applyProtection="1">
      <protection hidden="1"/>
    </xf>
    <xf numFmtId="43" fontId="38" fillId="0" borderId="0" xfId="3" applyFont="1" applyProtection="1">
      <protection hidden="1"/>
    </xf>
    <xf numFmtId="0" fontId="38" fillId="0" borderId="0" xfId="1" applyNumberFormat="1" applyFont="1"/>
    <xf numFmtId="0" fontId="59" fillId="0" borderId="0" xfId="23" applyFont="1" applyAlignment="1" applyProtection="1">
      <alignment wrapText="1"/>
      <protection hidden="1"/>
    </xf>
    <xf numFmtId="0" fontId="59" fillId="0" borderId="0" xfId="0" applyFont="1" applyAlignment="1">
      <alignment wrapText="1"/>
    </xf>
    <xf numFmtId="0" fontId="59" fillId="6" borderId="0" xfId="0" applyFont="1" applyFill="1" applyAlignment="1">
      <alignment wrapText="1"/>
    </xf>
    <xf numFmtId="43" fontId="59" fillId="0" borderId="0" xfId="1" applyFont="1" applyAlignment="1">
      <alignment wrapText="1"/>
    </xf>
    <xf numFmtId="0" fontId="59" fillId="0" borderId="0" xfId="0" applyFont="1" applyAlignment="1">
      <alignment horizontal="center" wrapText="1"/>
    </xf>
    <xf numFmtId="169" fontId="42" fillId="4" borderId="0" xfId="1" applyNumberFormat="1" applyFont="1" applyFill="1"/>
    <xf numFmtId="0" fontId="60" fillId="0" borderId="0" xfId="0" applyFont="1" applyAlignment="1">
      <alignment wrapText="1"/>
    </xf>
    <xf numFmtId="0" fontId="60" fillId="0" borderId="0" xfId="0" applyFont="1" applyAlignment="1">
      <alignment horizontal="center" wrapText="1"/>
    </xf>
    <xf numFmtId="43" fontId="38" fillId="7" borderId="0" xfId="3" applyFont="1" applyFill="1" applyProtection="1">
      <protection hidden="1"/>
    </xf>
    <xf numFmtId="43" fontId="38" fillId="7" borderId="0" xfId="1" applyFont="1" applyFill="1"/>
    <xf numFmtId="43" fontId="60" fillId="8" borderId="0" xfId="1" applyFont="1" applyFill="1" applyAlignment="1">
      <alignment horizontal="center" wrapText="1"/>
    </xf>
    <xf numFmtId="43" fontId="38" fillId="9" borderId="0" xfId="3" applyFont="1" applyFill="1" applyProtection="1">
      <protection hidden="1"/>
    </xf>
    <xf numFmtId="0" fontId="42" fillId="0" borderId="23" xfId="0" applyFont="1" applyBorder="1"/>
    <xf numFmtId="0" fontId="9" fillId="0" borderId="0" xfId="0" applyFont="1" applyAlignment="1">
      <alignment horizontal="justify" vertical="top" wrapText="1"/>
    </xf>
    <xf numFmtId="0" fontId="30" fillId="0" borderId="0" xfId="31" applyFont="1"/>
    <xf numFmtId="0" fontId="9" fillId="0" borderId="0" xfId="31" applyFont="1"/>
    <xf numFmtId="0" fontId="9" fillId="0" borderId="0" xfId="17" applyFont="1"/>
    <xf numFmtId="0" fontId="9" fillId="0" borderId="0" xfId="0" applyFont="1"/>
    <xf numFmtId="0" fontId="9" fillId="0" borderId="0" xfId="0" applyFont="1" applyProtection="1">
      <protection locked="0"/>
    </xf>
    <xf numFmtId="0" fontId="9" fillId="0" borderId="0" xfId="17" applyFont="1" applyProtection="1">
      <protection locked="0"/>
    </xf>
    <xf numFmtId="0" fontId="9" fillId="0" borderId="0" xfId="17" applyFont="1" applyAlignment="1">
      <alignment horizontal="left" vertical="top" wrapText="1"/>
    </xf>
    <xf numFmtId="0" fontId="9" fillId="0" borderId="0" xfId="17" applyFont="1" applyAlignment="1">
      <alignment wrapText="1"/>
    </xf>
    <xf numFmtId="0" fontId="26" fillId="0" borderId="0" xfId="17" applyFont="1" applyAlignment="1">
      <alignment horizontal="left" vertical="top"/>
    </xf>
    <xf numFmtId="0" fontId="27" fillId="0" borderId="1" xfId="17" applyFont="1" applyBorder="1" applyAlignment="1">
      <alignment horizontal="center" vertical="center" wrapText="1"/>
    </xf>
    <xf numFmtId="0" fontId="27" fillId="0" borderId="7" xfId="17" applyFont="1" applyBorder="1" applyAlignment="1">
      <alignment horizontal="center" vertical="center" wrapText="1"/>
    </xf>
    <xf numFmtId="0" fontId="33" fillId="0" borderId="0" xfId="17" applyFont="1" applyProtection="1">
      <protection locked="0"/>
    </xf>
    <xf numFmtId="0" fontId="9" fillId="0" borderId="9" xfId="17" applyFont="1" applyBorder="1"/>
    <xf numFmtId="0" fontId="9" fillId="0" borderId="10" xfId="17" applyFont="1" applyBorder="1"/>
    <xf numFmtId="0" fontId="9" fillId="0" borderId="9" xfId="17" applyFont="1" applyBorder="1" applyProtection="1">
      <protection locked="0"/>
    </xf>
    <xf numFmtId="0" fontId="9" fillId="0" borderId="8" xfId="17" applyFont="1" applyBorder="1" applyProtection="1">
      <protection locked="0"/>
    </xf>
    <xf numFmtId="4" fontId="9" fillId="0" borderId="8" xfId="17" applyNumberFormat="1" applyFont="1" applyBorder="1"/>
    <xf numFmtId="4" fontId="61" fillId="0" borderId="9" xfId="17" applyNumberFormat="1" applyFont="1" applyBorder="1" applyProtection="1">
      <protection locked="0"/>
    </xf>
    <xf numFmtId="40" fontId="61" fillId="0" borderId="9" xfId="17" applyNumberFormat="1" applyFont="1" applyBorder="1" applyProtection="1">
      <protection locked="0"/>
    </xf>
    <xf numFmtId="4" fontId="9" fillId="0" borderId="9" xfId="17" applyNumberFormat="1" applyFont="1" applyBorder="1"/>
    <xf numFmtId="40" fontId="35" fillId="0" borderId="8" xfId="17" applyNumberFormat="1" applyFont="1" applyBorder="1" applyProtection="1">
      <protection locked="0"/>
    </xf>
    <xf numFmtId="0" fontId="34" fillId="0" borderId="0" xfId="17" applyFont="1"/>
    <xf numFmtId="0" fontId="61" fillId="0" borderId="12" xfId="17" applyFont="1" applyBorder="1" applyProtection="1">
      <protection locked="0"/>
    </xf>
    <xf numFmtId="0" fontId="9" fillId="0" borderId="12" xfId="17" applyFont="1" applyBorder="1"/>
    <xf numFmtId="0" fontId="9" fillId="0" borderId="11" xfId="17" applyFont="1" applyBorder="1" applyProtection="1">
      <protection locked="0"/>
    </xf>
    <xf numFmtId="0" fontId="61" fillId="0" borderId="9" xfId="17" applyFont="1" applyBorder="1" applyProtection="1">
      <protection locked="0"/>
    </xf>
    <xf numFmtId="0" fontId="33" fillId="0" borderId="0" xfId="17" applyFont="1"/>
    <xf numFmtId="2" fontId="61" fillId="0" borderId="9" xfId="17" applyNumberFormat="1" applyFont="1" applyBorder="1" applyProtection="1">
      <protection locked="0"/>
    </xf>
    <xf numFmtId="39" fontId="9" fillId="0" borderId="9" xfId="17" applyNumberFormat="1" applyFont="1" applyBorder="1"/>
    <xf numFmtId="2" fontId="61" fillId="0" borderId="8" xfId="17" applyNumberFormat="1" applyFont="1" applyBorder="1" applyProtection="1">
      <protection locked="0"/>
    </xf>
    <xf numFmtId="0" fontId="9" fillId="0" borderId="14" xfId="17" applyFont="1" applyBorder="1" applyProtection="1">
      <protection locked="0"/>
    </xf>
    <xf numFmtId="0" fontId="9" fillId="0" borderId="13" xfId="17" applyFont="1" applyBorder="1" applyProtection="1">
      <protection locked="0"/>
    </xf>
    <xf numFmtId="4" fontId="9" fillId="0" borderId="15" xfId="17" applyNumberFormat="1" applyFont="1" applyBorder="1"/>
    <xf numFmtId="0" fontId="9" fillId="0" borderId="0" xfId="17" applyFont="1" applyAlignment="1" applyProtection="1">
      <alignment horizontal="right"/>
      <protection locked="0"/>
    </xf>
    <xf numFmtId="169" fontId="9" fillId="0" borderId="0" xfId="1" applyNumberFormat="1" applyFont="1" applyProtection="1"/>
    <xf numFmtId="0" fontId="15" fillId="0" borderId="0" xfId="17" applyFont="1" applyAlignment="1" applyProtection="1">
      <alignment horizontal="right"/>
      <protection locked="0"/>
    </xf>
    <xf numFmtId="169" fontId="9" fillId="0" borderId="0" xfId="1" applyNumberFormat="1" applyFont="1" applyProtection="1">
      <protection locked="0"/>
    </xf>
    <xf numFmtId="0" fontId="62" fillId="0" borderId="0" xfId="0" applyFont="1" applyAlignment="1" applyProtection="1">
      <alignment horizontal="left"/>
      <protection locked="0"/>
    </xf>
    <xf numFmtId="0" fontId="15" fillId="0" borderId="0" xfId="0" applyFont="1"/>
    <xf numFmtId="0" fontId="26" fillId="0" borderId="0" xfId="0" applyFont="1"/>
    <xf numFmtId="0" fontId="26" fillId="0" borderId="0" xfId="0" applyFont="1" applyAlignment="1">
      <alignment vertical="top" wrapText="1"/>
    </xf>
    <xf numFmtId="0" fontId="31" fillId="0" borderId="0" xfId="0" applyFont="1" applyAlignment="1">
      <alignment horizontal="center"/>
    </xf>
    <xf numFmtId="0" fontId="9" fillId="0" borderId="2" xfId="0" applyFont="1" applyBorder="1" applyProtection="1">
      <protection locked="0"/>
    </xf>
    <xf numFmtId="0" fontId="9" fillId="0" borderId="0" xfId="0" applyFont="1" applyAlignment="1">
      <alignment horizontal="center"/>
    </xf>
    <xf numFmtId="43" fontId="9" fillId="0" borderId="0" xfId="0" applyNumberFormat="1" applyFont="1" applyProtection="1">
      <protection locked="0"/>
    </xf>
    <xf numFmtId="43" fontId="9" fillId="0" borderId="0" xfId="0" applyNumberFormat="1" applyFont="1"/>
    <xf numFmtId="166" fontId="9" fillId="0" borderId="2" xfId="0" applyNumberFormat="1" applyFont="1" applyBorder="1" applyProtection="1">
      <protection locked="0"/>
    </xf>
    <xf numFmtId="44" fontId="9" fillId="0" borderId="2" xfId="0" applyNumberFormat="1" applyFont="1" applyBorder="1" applyProtection="1">
      <protection locked="0"/>
    </xf>
    <xf numFmtId="0" fontId="26" fillId="0" borderId="0" xfId="0" applyFont="1" applyAlignment="1">
      <alignment horizontal="center"/>
    </xf>
    <xf numFmtId="0" fontId="9" fillId="0" borderId="2" xfId="0" applyFont="1" applyBorder="1"/>
    <xf numFmtId="0" fontId="9" fillId="0" borderId="16" xfId="0" applyFont="1" applyBorder="1"/>
    <xf numFmtId="0" fontId="9" fillId="0" borderId="16" xfId="17" applyFont="1" applyBorder="1"/>
    <xf numFmtId="0" fontId="9" fillId="0" borderId="17" xfId="17" applyFont="1" applyBorder="1" applyProtection="1">
      <protection locked="0"/>
    </xf>
    <xf numFmtId="39" fontId="9" fillId="0" borderId="0" xfId="0" applyNumberFormat="1" applyFont="1" applyAlignment="1" applyProtection="1">
      <alignment horizontal="left"/>
      <protection locked="0"/>
    </xf>
    <xf numFmtId="0" fontId="9" fillId="0" borderId="0" xfId="0" applyFont="1" applyAlignment="1">
      <alignment horizontal="left" readingOrder="1"/>
    </xf>
    <xf numFmtId="0" fontId="9" fillId="0" borderId="0" xfId="0" applyFont="1" applyAlignment="1">
      <alignment horizontal="left"/>
    </xf>
    <xf numFmtId="0" fontId="9" fillId="0" borderId="18" xfId="0" applyFont="1" applyBorder="1" applyProtection="1">
      <protection locked="0"/>
    </xf>
    <xf numFmtId="0" fontId="26" fillId="0" borderId="0" xfId="17" applyFont="1" applyAlignment="1" applyProtection="1">
      <alignment horizontal="left" vertical="top"/>
      <protection locked="0"/>
    </xf>
    <xf numFmtId="0" fontId="9" fillId="0" borderId="0" xfId="0" applyFont="1" applyAlignment="1" applyProtection="1">
      <alignment horizontal="left" readingOrder="1"/>
      <protection locked="0"/>
    </xf>
    <xf numFmtId="0" fontId="9" fillId="0" borderId="0" xfId="0" applyFont="1" applyAlignment="1" applyProtection="1">
      <alignment horizontal="left"/>
      <protection locked="0"/>
    </xf>
    <xf numFmtId="0" fontId="0" fillId="0" borderId="0" xfId="0" applyAlignment="1">
      <alignment horizontal="center"/>
    </xf>
    <xf numFmtId="0" fontId="0" fillId="0" borderId="4" xfId="0" applyBorder="1" applyAlignment="1">
      <alignment horizontal="center"/>
    </xf>
    <xf numFmtId="0" fontId="63" fillId="0" borderId="0" xfId="0" applyFont="1" applyAlignment="1" applyProtection="1">
      <alignment horizontal="left"/>
      <protection locked="0"/>
    </xf>
    <xf numFmtId="170" fontId="42" fillId="4" borderId="0" xfId="1" applyNumberFormat="1" applyFont="1" applyFill="1"/>
    <xf numFmtId="0" fontId="64" fillId="10" borderId="0" xfId="0" applyFont="1" applyFill="1" applyAlignment="1">
      <alignment horizontal="left"/>
    </xf>
    <xf numFmtId="43" fontId="38" fillId="0" borderId="0" xfId="3" applyFont="1" applyFill="1" applyProtection="1">
      <protection hidden="1"/>
    </xf>
    <xf numFmtId="43" fontId="42" fillId="10" borderId="0" xfId="1" applyFont="1" applyFill="1"/>
    <xf numFmtId="43" fontId="38" fillId="0" borderId="0" xfId="1" applyFont="1" applyFill="1"/>
    <xf numFmtId="0" fontId="42" fillId="10" borderId="0" xfId="0" applyFont="1" applyFill="1"/>
    <xf numFmtId="169" fontId="42" fillId="10" borderId="0" xfId="1" applyNumberFormat="1" applyFont="1" applyFill="1"/>
    <xf numFmtId="43" fontId="65" fillId="10" borderId="0" xfId="0" applyNumberFormat="1" applyFont="1" applyFill="1"/>
    <xf numFmtId="43" fontId="64" fillId="10" borderId="0" xfId="3" applyFont="1" applyFill="1" applyProtection="1">
      <protection hidden="1"/>
    </xf>
    <xf numFmtId="43" fontId="64" fillId="10" borderId="0" xfId="1" applyFont="1" applyFill="1"/>
    <xf numFmtId="0" fontId="65" fillId="10" borderId="0" xfId="0" applyFont="1" applyFill="1"/>
    <xf numFmtId="0" fontId="65" fillId="0" borderId="0" xfId="0" applyFont="1"/>
    <xf numFmtId="0" fontId="38" fillId="11" borderId="0" xfId="23" applyFont="1" applyFill="1" applyProtection="1">
      <protection hidden="1"/>
    </xf>
    <xf numFmtId="0" fontId="0" fillId="11" borderId="0" xfId="0" quotePrefix="1" applyFill="1"/>
    <xf numFmtId="43" fontId="8" fillId="11" borderId="0" xfId="0" applyNumberFormat="1" applyFont="1" applyFill="1"/>
    <xf numFmtId="0" fontId="12" fillId="0" borderId="0" xfId="0" applyFont="1" applyAlignment="1">
      <alignment horizontal="justify" vertical="top" wrapText="1" readingOrder="1"/>
    </xf>
    <xf numFmtId="0" fontId="12" fillId="0" borderId="0" xfId="30" applyFont="1" applyAlignment="1">
      <alignment horizontal="left" vertical="top" wrapText="1"/>
    </xf>
    <xf numFmtId="43" fontId="42" fillId="12" borderId="0" xfId="1" applyFont="1" applyFill="1"/>
    <xf numFmtId="0" fontId="66" fillId="0" borderId="0" xfId="31" applyFont="1" applyAlignment="1">
      <alignment horizontal="left" vertical="top"/>
    </xf>
    <xf numFmtId="0" fontId="66" fillId="2" borderId="0" xfId="30" applyFont="1" applyFill="1" applyAlignment="1">
      <alignment vertical="top"/>
    </xf>
    <xf numFmtId="0" fontId="66" fillId="2" borderId="0" xfId="30" applyFont="1" applyFill="1" applyAlignment="1" applyProtection="1">
      <alignment vertical="top"/>
      <protection locked="0"/>
    </xf>
    <xf numFmtId="0" fontId="67" fillId="0" borderId="0" xfId="31" applyFont="1" applyAlignment="1" applyProtection="1">
      <alignment vertical="top"/>
      <protection locked="0"/>
    </xf>
    <xf numFmtId="0" fontId="8" fillId="0" borderId="0" xfId="24"/>
    <xf numFmtId="43" fontId="58" fillId="0" borderId="0" xfId="1" applyFont="1" applyFill="1" applyProtection="1"/>
    <xf numFmtId="0" fontId="70" fillId="0" borderId="0" xfId="0" applyFont="1" applyAlignment="1" applyProtection="1">
      <alignment horizontal="left"/>
      <protection locked="0"/>
    </xf>
    <xf numFmtId="0" fontId="27" fillId="0" borderId="0" xfId="0" applyFont="1"/>
    <xf numFmtId="0" fontId="7" fillId="0" borderId="0" xfId="23" applyFont="1" applyProtection="1">
      <protection hidden="1"/>
    </xf>
    <xf numFmtId="2" fontId="58" fillId="10" borderId="0" xfId="1" applyNumberFormat="1" applyFont="1" applyFill="1" applyProtection="1">
      <protection locked="0"/>
    </xf>
    <xf numFmtId="0" fontId="71" fillId="0" borderId="0" xfId="17" applyFont="1"/>
    <xf numFmtId="0" fontId="72" fillId="0" borderId="0" xfId="31" applyFont="1" applyAlignment="1">
      <alignment vertical="top"/>
    </xf>
    <xf numFmtId="0" fontId="73" fillId="0" borderId="0" xfId="0" applyFont="1" applyAlignment="1" applyProtection="1">
      <alignment horizontal="left"/>
      <protection locked="0"/>
    </xf>
    <xf numFmtId="0" fontId="71" fillId="0" borderId="0" xfId="0" applyFont="1"/>
    <xf numFmtId="170" fontId="42" fillId="10" borderId="0" xfId="1" applyNumberFormat="1" applyFont="1" applyFill="1"/>
    <xf numFmtId="0" fontId="30" fillId="0" borderId="0" xfId="17" applyFont="1" applyAlignment="1">
      <alignment vertical="top"/>
    </xf>
    <xf numFmtId="0" fontId="30" fillId="13" borderId="1" xfId="17" applyFont="1" applyFill="1" applyBorder="1" applyAlignment="1" applyProtection="1">
      <alignment vertical="top"/>
      <protection locked="0"/>
    </xf>
    <xf numFmtId="0" fontId="30" fillId="0" borderId="0" xfId="17" applyFont="1" applyAlignment="1">
      <alignment vertical="top" wrapText="1"/>
    </xf>
    <xf numFmtId="0" fontId="30" fillId="0" borderId="0" xfId="17" quotePrefix="1" applyFont="1" applyAlignment="1">
      <alignment vertical="top"/>
    </xf>
    <xf numFmtId="0" fontId="15" fillId="5" borderId="0" xfId="30" applyFont="1" applyFill="1" applyAlignment="1">
      <alignment vertical="top" wrapText="1"/>
    </xf>
    <xf numFmtId="0" fontId="15" fillId="5" borderId="0" xfId="30" applyFont="1" applyFill="1" applyAlignment="1">
      <alignment vertical="top"/>
    </xf>
    <xf numFmtId="0" fontId="12" fillId="5" borderId="0" xfId="31" applyFont="1" applyFill="1" applyAlignment="1">
      <alignment vertical="top"/>
    </xf>
    <xf numFmtId="0" fontId="12" fillId="5" borderId="0" xfId="30" applyFont="1" applyFill="1"/>
    <xf numFmtId="0" fontId="13" fillId="5" borderId="0" xfId="13" applyFill="1" applyAlignment="1" applyProtection="1">
      <alignment vertical="top"/>
    </xf>
    <xf numFmtId="0" fontId="40" fillId="5" borderId="0" xfId="13" applyFont="1" applyFill="1" applyAlignment="1" applyProtection="1">
      <alignment vertical="top"/>
    </xf>
    <xf numFmtId="0" fontId="66" fillId="0" borderId="0" xfId="30" applyFont="1" applyAlignment="1">
      <alignment vertical="top"/>
    </xf>
    <xf numFmtId="0" fontId="42" fillId="0" borderId="0" xfId="0" applyFont="1"/>
    <xf numFmtId="0" fontId="13" fillId="0" borderId="0" xfId="13" applyAlignment="1" applyProtection="1"/>
    <xf numFmtId="0" fontId="56" fillId="0" borderId="0" xfId="17" applyFont="1" applyAlignment="1">
      <alignment horizontal="left"/>
    </xf>
    <xf numFmtId="0" fontId="16" fillId="0" borderId="2" xfId="17" applyFont="1" applyBorder="1"/>
    <xf numFmtId="0" fontId="8" fillId="0" borderId="0" xfId="17" quotePrefix="1"/>
    <xf numFmtId="0" fontId="56" fillId="0" borderId="2" xfId="19" applyFont="1" applyBorder="1" applyAlignment="1">
      <alignment horizontal="left"/>
    </xf>
    <xf numFmtId="0" fontId="16" fillId="0" borderId="2" xfId="19" applyFont="1" applyBorder="1"/>
    <xf numFmtId="0" fontId="56" fillId="0" borderId="2" xfId="19" applyFont="1" applyBorder="1"/>
    <xf numFmtId="0" fontId="8" fillId="0" borderId="0" xfId="19" quotePrefix="1"/>
    <xf numFmtId="0" fontId="8" fillId="0" borderId="0" xfId="19"/>
    <xf numFmtId="0" fontId="8" fillId="0" borderId="0" xfId="0" applyFont="1" applyAlignment="1">
      <alignment wrapText="1"/>
    </xf>
    <xf numFmtId="0" fontId="16" fillId="14" borderId="2" xfId="17" applyFont="1" applyFill="1" applyBorder="1"/>
    <xf numFmtId="0" fontId="16" fillId="15" borderId="2" xfId="17" applyFont="1" applyFill="1" applyBorder="1"/>
    <xf numFmtId="0" fontId="56" fillId="15" borderId="0" xfId="17" applyFont="1" applyFill="1"/>
    <xf numFmtId="0" fontId="16" fillId="14" borderId="0" xfId="17" applyFont="1" applyFill="1"/>
    <xf numFmtId="0" fontId="16" fillId="15" borderId="0" xfId="17" applyFont="1" applyFill="1"/>
    <xf numFmtId="0" fontId="55" fillId="16" borderId="2" xfId="0" applyFont="1" applyFill="1" applyBorder="1"/>
    <xf numFmtId="43" fontId="5" fillId="9" borderId="0" xfId="3" applyFont="1" applyFill="1" applyProtection="1">
      <protection hidden="1"/>
    </xf>
    <xf numFmtId="0" fontId="5" fillId="0" borderId="0" xfId="23" applyFont="1" applyProtection="1">
      <protection hidden="1"/>
    </xf>
    <xf numFmtId="0" fontId="38" fillId="10" borderId="0" xfId="23" applyFont="1" applyFill="1" applyProtection="1">
      <protection hidden="1"/>
    </xf>
    <xf numFmtId="0" fontId="41" fillId="10" borderId="0" xfId="0" applyFont="1" applyFill="1" applyAlignment="1">
      <alignment horizontal="left"/>
    </xf>
    <xf numFmtId="0" fontId="0" fillId="10" borderId="0" xfId="0" applyFill="1"/>
    <xf numFmtId="43" fontId="0" fillId="10" borderId="0" xfId="0" applyNumberFormat="1" applyFill="1"/>
    <xf numFmtId="43" fontId="38" fillId="10" borderId="0" xfId="3" applyFont="1" applyFill="1" applyProtection="1">
      <protection hidden="1"/>
    </xf>
    <xf numFmtId="43" fontId="38" fillId="10" borderId="0" xfId="3" applyFont="1" applyFill="1" applyAlignment="1" applyProtection="1">
      <alignment horizontal="center"/>
      <protection hidden="1"/>
    </xf>
    <xf numFmtId="43" fontId="38" fillId="10" borderId="0" xfId="1" applyFont="1" applyFill="1"/>
    <xf numFmtId="0" fontId="6" fillId="10" borderId="0" xfId="23" applyFont="1" applyFill="1" applyProtection="1">
      <protection hidden="1"/>
    </xf>
    <xf numFmtId="0" fontId="8" fillId="10" borderId="0" xfId="17" applyFill="1"/>
    <xf numFmtId="43" fontId="74" fillId="0" borderId="0" xfId="3" applyFont="1" applyProtection="1">
      <protection hidden="1"/>
    </xf>
    <xf numFmtId="0" fontId="44" fillId="10" borderId="0" xfId="0" applyFont="1" applyFill="1" applyAlignment="1">
      <alignment horizontal="left"/>
    </xf>
    <xf numFmtId="4" fontId="9" fillId="0" borderId="11" xfId="17" applyNumberFormat="1" applyFont="1" applyBorder="1"/>
    <xf numFmtId="4" fontId="9" fillId="0" borderId="13" xfId="17" applyNumberFormat="1" applyFont="1" applyBorder="1"/>
    <xf numFmtId="40" fontId="9" fillId="0" borderId="9" xfId="17" applyNumberFormat="1" applyFont="1" applyBorder="1" applyProtection="1">
      <protection locked="0"/>
    </xf>
    <xf numFmtId="40" fontId="9" fillId="0" borderId="14" xfId="17" applyNumberFormat="1" applyFont="1" applyBorder="1" applyProtection="1">
      <protection locked="0"/>
    </xf>
    <xf numFmtId="39" fontId="55" fillId="16" borderId="2" xfId="0" applyNumberFormat="1" applyFont="1" applyFill="1" applyBorder="1"/>
    <xf numFmtId="39" fontId="55" fillId="0" borderId="0" xfId="0" applyNumberFormat="1" applyFont="1"/>
    <xf numFmtId="0" fontId="8" fillId="17" borderId="0" xfId="0" applyFont="1" applyFill="1"/>
    <xf numFmtId="0" fontId="75" fillId="0" borderId="0" xfId="0" applyFont="1"/>
    <xf numFmtId="0" fontId="0" fillId="0" borderId="0" xfId="22" applyFont="1" applyAlignment="1">
      <alignment horizontal="left"/>
    </xf>
    <xf numFmtId="0" fontId="42" fillId="18" borderId="24" xfId="0" applyFont="1" applyFill="1" applyBorder="1" applyAlignment="1">
      <alignment horizontal="right" wrapText="1"/>
    </xf>
    <xf numFmtId="0" fontId="42" fillId="18" borderId="24" xfId="0" applyFont="1" applyFill="1" applyBorder="1"/>
    <xf numFmtId="0" fontId="42" fillId="0" borderId="24" xfId="0" applyFont="1" applyBorder="1" applyAlignment="1">
      <alignment horizontal="right"/>
    </xf>
    <xf numFmtId="43" fontId="38" fillId="19" borderId="0" xfId="3" applyFont="1" applyFill="1" applyProtection="1">
      <protection hidden="1"/>
    </xf>
    <xf numFmtId="0" fontId="4" fillId="0" borderId="0" xfId="23" applyFont="1" applyProtection="1">
      <protection hidden="1"/>
    </xf>
    <xf numFmtId="0" fontId="76" fillId="0" borderId="0" xfId="0" applyFont="1"/>
    <xf numFmtId="43" fontId="38" fillId="4" borderId="0" xfId="3" applyFont="1" applyFill="1" applyProtection="1">
      <protection hidden="1"/>
    </xf>
    <xf numFmtId="43" fontId="16" fillId="4" borderId="0" xfId="0" applyNumberFormat="1" applyFont="1" applyFill="1"/>
    <xf numFmtId="0" fontId="77" fillId="0" borderId="0" xfId="0" applyFont="1"/>
    <xf numFmtId="43" fontId="9" fillId="0" borderId="25" xfId="0" applyNumberFormat="1" applyFont="1" applyBorder="1"/>
    <xf numFmtId="0" fontId="50" fillId="0" borderId="0" xfId="0" applyFont="1" applyAlignment="1">
      <alignment horizontal="justify" wrapText="1" readingOrder="1"/>
    </xf>
    <xf numFmtId="0" fontId="42" fillId="0" borderId="24" xfId="0" applyFont="1" applyBorder="1"/>
    <xf numFmtId="0" fontId="42" fillId="17" borderId="24" xfId="0" applyFont="1" applyFill="1" applyBorder="1" applyAlignment="1">
      <alignment horizontal="right"/>
    </xf>
    <xf numFmtId="0" fontId="42" fillId="17" borderId="0" xfId="0" applyFont="1" applyFill="1"/>
    <xf numFmtId="0" fontId="0" fillId="17" borderId="0" xfId="0" applyFill="1"/>
    <xf numFmtId="0" fontId="8" fillId="17" borderId="0" xfId="17" applyFill="1"/>
    <xf numFmtId="0" fontId="16" fillId="17" borderId="0" xfId="17" applyFont="1" applyFill="1"/>
    <xf numFmtId="0" fontId="65" fillId="17" borderId="0" xfId="17" applyFont="1" applyFill="1"/>
    <xf numFmtId="0" fontId="17" fillId="0" borderId="0" xfId="0" applyFont="1" applyAlignment="1">
      <alignment horizontal="justify" wrapText="1" readingOrder="1"/>
    </xf>
    <xf numFmtId="0" fontId="3" fillId="0" borderId="0" xfId="23" applyFont="1" applyProtection="1">
      <protection hidden="1"/>
    </xf>
    <xf numFmtId="43" fontId="3" fillId="4" borderId="0" xfId="1" applyFont="1" applyFill="1"/>
    <xf numFmtId="0" fontId="3" fillId="0" borderId="0" xfId="1" applyNumberFormat="1" applyFont="1"/>
    <xf numFmtId="0" fontId="0" fillId="0" borderId="0" xfId="0" applyAlignment="1">
      <alignment horizontal="right"/>
    </xf>
    <xf numFmtId="49" fontId="0" fillId="0" borderId="0" xfId="0" applyNumberFormat="1" applyAlignment="1">
      <alignment horizontal="right"/>
    </xf>
    <xf numFmtId="0" fontId="13" fillId="0" borderId="0" xfId="13" applyAlignment="1" applyProtection="1">
      <alignment vertical="top" wrapText="1"/>
    </xf>
    <xf numFmtId="0" fontId="81" fillId="0" borderId="0" xfId="0" applyFont="1"/>
    <xf numFmtId="0" fontId="64" fillId="0" borderId="0" xfId="1" applyNumberFormat="1" applyFont="1"/>
    <xf numFmtId="43" fontId="64" fillId="0" borderId="0" xfId="3" applyFont="1" applyProtection="1">
      <protection hidden="1"/>
    </xf>
    <xf numFmtId="43" fontId="64" fillId="7" borderId="0" xfId="3" applyFont="1" applyFill="1" applyProtection="1">
      <protection hidden="1"/>
    </xf>
    <xf numFmtId="43" fontId="82" fillId="4" borderId="0" xfId="1" applyFont="1" applyFill="1"/>
    <xf numFmtId="43" fontId="64" fillId="0" borderId="0" xfId="3" applyFont="1" applyFill="1" applyProtection="1">
      <protection hidden="1"/>
    </xf>
    <xf numFmtId="43" fontId="64" fillId="0" borderId="0" xfId="1" applyFont="1"/>
    <xf numFmtId="43" fontId="81" fillId="0" borderId="0" xfId="0" applyNumberFormat="1" applyFont="1"/>
    <xf numFmtId="0" fontId="83" fillId="0" borderId="0" xfId="1" applyNumberFormat="1" applyFont="1"/>
    <xf numFmtId="0" fontId="84" fillId="0" borderId="0" xfId="0" applyFont="1" applyAlignment="1">
      <alignment horizontal="center" wrapText="1"/>
    </xf>
    <xf numFmtId="43" fontId="83" fillId="0" borderId="0" xfId="3" applyFont="1" applyProtection="1">
      <protection hidden="1"/>
    </xf>
    <xf numFmtId="43" fontId="83" fillId="7" borderId="0" xfId="3" applyFont="1" applyFill="1" applyProtection="1">
      <protection hidden="1"/>
    </xf>
    <xf numFmtId="43" fontId="83" fillId="10" borderId="0" xfId="3" applyFont="1" applyFill="1" applyProtection="1">
      <protection hidden="1"/>
    </xf>
    <xf numFmtId="43" fontId="85" fillId="4" borderId="0" xfId="1" applyFont="1" applyFill="1"/>
    <xf numFmtId="43" fontId="83" fillId="4" borderId="0" xfId="3" applyFont="1" applyFill="1" applyProtection="1">
      <protection hidden="1"/>
    </xf>
    <xf numFmtId="43" fontId="83" fillId="0" borderId="0" xfId="3" applyFont="1" applyFill="1" applyProtection="1">
      <protection hidden="1"/>
    </xf>
    <xf numFmtId="43" fontId="83" fillId="0" borderId="0" xfId="1" applyFont="1"/>
    <xf numFmtId="43" fontId="64" fillId="7" borderId="0" xfId="1" applyFont="1" applyFill="1"/>
    <xf numFmtId="43" fontId="86" fillId="0" borderId="0" xfId="3" applyFont="1" applyProtection="1">
      <protection hidden="1"/>
    </xf>
    <xf numFmtId="0" fontId="84" fillId="0" borderId="0" xfId="0" applyFont="1" applyAlignment="1">
      <alignment wrapText="1"/>
    </xf>
    <xf numFmtId="0" fontId="87" fillId="0" borderId="0" xfId="0" applyFont="1"/>
    <xf numFmtId="43" fontId="38" fillId="0" borderId="0" xfId="3" applyFont="1" applyFill="1" applyAlignment="1" applyProtection="1">
      <alignment horizontal="center"/>
      <protection hidden="1"/>
    </xf>
    <xf numFmtId="43" fontId="42" fillId="16" borderId="0" xfId="1" applyFont="1" applyFill="1"/>
    <xf numFmtId="171" fontId="88" fillId="0" borderId="0" xfId="0" applyNumberFormat="1" applyFont="1" applyAlignment="1">
      <alignment wrapText="1"/>
    </xf>
    <xf numFmtId="43" fontId="2" fillId="4" borderId="0" xfId="1" applyFont="1" applyFill="1"/>
    <xf numFmtId="0" fontId="9" fillId="0" borderId="1" xfId="0" applyFont="1" applyBorder="1" applyProtection="1">
      <protection locked="0"/>
    </xf>
    <xf numFmtId="43" fontId="0" fillId="0" borderId="0" xfId="1" applyFont="1" applyAlignment="1">
      <alignment vertical="center" wrapText="1"/>
    </xf>
    <xf numFmtId="43" fontId="1" fillId="0" borderId="0" xfId="1" applyFont="1"/>
    <xf numFmtId="164" fontId="17" fillId="0" borderId="0" xfId="0" applyNumberFormat="1" applyFont="1" applyAlignment="1">
      <alignment horizontal="left"/>
    </xf>
    <xf numFmtId="167" fontId="9" fillId="0" borderId="0" xfId="0" applyNumberFormat="1" applyFont="1" applyAlignment="1" applyProtection="1">
      <alignment horizontal="right"/>
      <protection locked="0"/>
    </xf>
    <xf numFmtId="167" fontId="29" fillId="0" borderId="0" xfId="13" applyNumberFormat="1" applyFont="1" applyBorder="1" applyAlignment="1" applyProtection="1">
      <alignment horizontal="right"/>
      <protection locked="0"/>
    </xf>
    <xf numFmtId="0" fontId="9" fillId="0" borderId="19" xfId="0" applyFont="1" applyBorder="1" applyAlignment="1" applyProtection="1">
      <alignment wrapText="1"/>
      <protection locked="0"/>
    </xf>
    <xf numFmtId="0" fontId="9" fillId="0" borderId="20" xfId="0" applyFont="1" applyBorder="1" applyAlignment="1" applyProtection="1">
      <alignment wrapText="1"/>
      <protection locked="0"/>
    </xf>
    <xf numFmtId="0" fontId="9" fillId="3" borderId="21" xfId="17" applyFont="1" applyFill="1" applyBorder="1" applyAlignment="1">
      <alignment horizontal="center"/>
    </xf>
    <xf numFmtId="0" fontId="9" fillId="3" borderId="22" xfId="17" applyFont="1" applyFill="1" applyBorder="1" applyAlignment="1">
      <alignment horizontal="center"/>
    </xf>
    <xf numFmtId="0" fontId="9" fillId="3" borderId="7" xfId="17" applyFont="1" applyFill="1" applyBorder="1" applyAlignment="1">
      <alignment horizontal="center"/>
    </xf>
    <xf numFmtId="49" fontId="9" fillId="0" borderId="0" xfId="0" applyNumberFormat="1" applyFont="1" applyAlignment="1" applyProtection="1">
      <alignment horizontal="right"/>
      <protection locked="0"/>
    </xf>
    <xf numFmtId="0" fontId="9" fillId="0" borderId="0" xfId="0" applyFont="1" applyAlignment="1">
      <alignment horizontal="right"/>
    </xf>
    <xf numFmtId="0" fontId="9" fillId="0" borderId="0" xfId="0" applyFont="1" applyAlignment="1" applyProtection="1">
      <alignment horizontal="right"/>
      <protection locked="0"/>
    </xf>
    <xf numFmtId="0" fontId="15" fillId="0" borderId="0" xfId="0" applyFont="1" applyAlignment="1">
      <alignment horizontal="left" vertical="top" wrapText="1"/>
    </xf>
    <xf numFmtId="0" fontId="12" fillId="0" borderId="0" xfId="0" applyFont="1" applyAlignment="1">
      <alignment horizontal="left" vertical="top" wrapText="1"/>
    </xf>
    <xf numFmtId="0" fontId="15" fillId="0" borderId="0" xfId="0" applyFont="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9" fillId="0" borderId="2" xfId="17" applyFont="1" applyBorder="1" applyAlignment="1">
      <alignment horizontal="right"/>
    </xf>
    <xf numFmtId="0" fontId="9" fillId="0" borderId="14" xfId="17" applyFont="1" applyBorder="1" applyAlignment="1">
      <alignment horizontal="right"/>
    </xf>
    <xf numFmtId="0" fontId="12" fillId="0" borderId="0" xfId="0" applyFont="1" applyAlignment="1" applyProtection="1">
      <alignment horizontal="left"/>
      <protection locked="0"/>
    </xf>
    <xf numFmtId="39" fontId="9" fillId="0" borderId="22" xfId="17" applyNumberFormat="1" applyFont="1" applyBorder="1" applyAlignment="1">
      <alignment horizontal="right"/>
    </xf>
    <xf numFmtId="0" fontId="9" fillId="0" borderId="7" xfId="0" applyFont="1" applyBorder="1" applyAlignment="1">
      <alignment horizontal="right"/>
    </xf>
    <xf numFmtId="39" fontId="9" fillId="0" borderId="22" xfId="17" applyNumberFormat="1" applyFont="1" applyBorder="1" applyAlignment="1" applyProtection="1">
      <alignment horizontal="right"/>
      <protection locked="0"/>
    </xf>
    <xf numFmtId="0" fontId="9" fillId="0" borderId="7" xfId="0" applyFont="1" applyBorder="1" applyAlignment="1" applyProtection="1">
      <alignment horizontal="right"/>
      <protection locked="0"/>
    </xf>
    <xf numFmtId="167" fontId="9" fillId="0" borderId="22" xfId="17" applyNumberFormat="1" applyFont="1" applyBorder="1" applyAlignment="1" applyProtection="1">
      <alignment horizontal="right"/>
      <protection locked="0"/>
    </xf>
    <xf numFmtId="167" fontId="9" fillId="0" borderId="7" xfId="0" applyNumberFormat="1" applyFont="1" applyBorder="1" applyAlignment="1" applyProtection="1">
      <alignment horizontal="right"/>
      <protection locked="0"/>
    </xf>
    <xf numFmtId="167" fontId="29" fillId="0" borderId="22" xfId="13" applyNumberFormat="1" applyFont="1" applyBorder="1" applyAlignment="1" applyProtection="1">
      <alignment horizontal="right"/>
      <protection locked="0"/>
    </xf>
  </cellXfs>
  <cellStyles count="34">
    <cellStyle name="Comma" xfId="1" builtinId="3"/>
    <cellStyle name="Comma [0] 2" xfId="2" xr:uid="{00000000-0005-0000-0000-000001000000}"/>
    <cellStyle name="Comma 2" xfId="3" xr:uid="{00000000-0005-0000-0000-000002000000}"/>
    <cellStyle name="Comma 2 2" xfId="4" xr:uid="{00000000-0005-0000-0000-000003000000}"/>
    <cellStyle name="Comma 2 2 2" xfId="5" xr:uid="{00000000-0005-0000-0000-000004000000}"/>
    <cellStyle name="Comma 2 2 3" xfId="6" xr:uid="{00000000-0005-0000-0000-000005000000}"/>
    <cellStyle name="Comma 2 2 4" xfId="7" xr:uid="{00000000-0005-0000-0000-000006000000}"/>
    <cellStyle name="Comma 3" xfId="8" xr:uid="{00000000-0005-0000-0000-000007000000}"/>
    <cellStyle name="Comma 3 2" xfId="9" xr:uid="{00000000-0005-0000-0000-000008000000}"/>
    <cellStyle name="Comma 4" xfId="10" xr:uid="{00000000-0005-0000-0000-000009000000}"/>
    <cellStyle name="Currency [0] 2" xfId="11" xr:uid="{00000000-0005-0000-0000-00000A000000}"/>
    <cellStyle name="Currency 2" xfId="12" xr:uid="{00000000-0005-0000-0000-00000B000000}"/>
    <cellStyle name="Hyperlink" xfId="13" builtinId="8"/>
    <cellStyle name="Hyperlink 2" xfId="14" xr:uid="{00000000-0005-0000-0000-00000D000000}"/>
    <cellStyle name="Hyperlink 2 2" xfId="15" xr:uid="{00000000-0005-0000-0000-00000E000000}"/>
    <cellStyle name="Hyperlink 2 3" xfId="16" xr:uid="{00000000-0005-0000-0000-00000F000000}"/>
    <cellStyle name="Normal" xfId="0" builtinId="0"/>
    <cellStyle name="Normal 2" xfId="17" xr:uid="{00000000-0005-0000-0000-000011000000}"/>
    <cellStyle name="Normal 2 2" xfId="18" xr:uid="{00000000-0005-0000-0000-000012000000}"/>
    <cellStyle name="Normal 2 2 2" xfId="19" xr:uid="{00000000-0005-0000-0000-000013000000}"/>
    <cellStyle name="Normal 2 2 3" xfId="20" xr:uid="{00000000-0005-0000-0000-000014000000}"/>
    <cellStyle name="Normal 3" xfId="21" xr:uid="{00000000-0005-0000-0000-000015000000}"/>
    <cellStyle name="Normal 3 2" xfId="22" xr:uid="{00000000-0005-0000-0000-000016000000}"/>
    <cellStyle name="Normal 4" xfId="23" xr:uid="{00000000-0005-0000-0000-000017000000}"/>
    <cellStyle name="Normal 4 2" xfId="24" xr:uid="{00000000-0005-0000-0000-000018000000}"/>
    <cellStyle name="Normal 5" xfId="25" xr:uid="{00000000-0005-0000-0000-000019000000}"/>
    <cellStyle name="Normal 5 2" xfId="26" xr:uid="{00000000-0005-0000-0000-00001A000000}"/>
    <cellStyle name="Normal 5 3" xfId="27" xr:uid="{00000000-0005-0000-0000-00001B000000}"/>
    <cellStyle name="Normal 5 4" xfId="28" xr:uid="{00000000-0005-0000-0000-00001C000000}"/>
    <cellStyle name="Normal_NO-9COL.XLS" xfId="29" xr:uid="{00000000-0005-0000-0000-00001D000000}"/>
    <cellStyle name="Normal_SHEET" xfId="30" xr:uid="{00000000-0005-0000-0000-00001E000000}"/>
    <cellStyle name="Normal_SHEET 2" xfId="31" xr:uid="{00000000-0005-0000-0000-00001F000000}"/>
    <cellStyle name="Percent 2" xfId="32" xr:uid="{00000000-0005-0000-0000-000021000000}"/>
    <cellStyle name="PSDec" xfId="33" xr:uid="{00000000-0005-0000-0000-000022000000}"/>
  </cellStyles>
  <dxfs count="1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85726</xdr:rowOff>
    </xdr:from>
    <xdr:to>
      <xdr:col>4</xdr:col>
      <xdr:colOff>1905</xdr:colOff>
      <xdr:row>1</xdr:row>
      <xdr:rowOff>95250</xdr:rowOff>
    </xdr:to>
    <xdr:cxnSp macro="">
      <xdr:nvCxnSpPr>
        <xdr:cNvPr id="2" name="Straight Connector 1">
          <a:extLst>
            <a:ext uri="{FF2B5EF4-FFF2-40B4-BE49-F238E27FC236}">
              <a16:creationId xmlns:a16="http://schemas.microsoft.com/office/drawing/2014/main" id="{00000000-0008-0000-0000-000002000000}"/>
            </a:ext>
          </a:extLst>
        </xdr:cNvPr>
        <xdr:cNvCxnSpPr/>
      </xdr:nvCxnSpPr>
      <xdr:spPr>
        <a:xfrm flipV="1">
          <a:off x="0" y="247651"/>
          <a:ext cx="5916930" cy="9524"/>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7</xdr:row>
      <xdr:rowOff>95250</xdr:rowOff>
    </xdr:from>
    <xdr:to>
      <xdr:col>4</xdr:col>
      <xdr:colOff>1905</xdr:colOff>
      <xdr:row>7</xdr:row>
      <xdr:rowOff>95250</xdr:rowOff>
    </xdr:to>
    <xdr:cxnSp macro="">
      <xdr:nvCxnSpPr>
        <xdr:cNvPr id="3" name="Straight Connector 2">
          <a:extLst>
            <a:ext uri="{FF2B5EF4-FFF2-40B4-BE49-F238E27FC236}">
              <a16:creationId xmlns:a16="http://schemas.microsoft.com/office/drawing/2014/main" id="{00000000-0008-0000-0000-000003000000}"/>
            </a:ext>
          </a:extLst>
        </xdr:cNvPr>
        <xdr:cNvCxnSpPr/>
      </xdr:nvCxnSpPr>
      <xdr:spPr>
        <a:xfrm>
          <a:off x="9525" y="1495425"/>
          <a:ext cx="5907405" cy="0"/>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2419350</xdr:colOff>
      <xdr:row>6</xdr:row>
      <xdr:rowOff>85725</xdr:rowOff>
    </xdr:from>
    <xdr:to>
      <xdr:col>4</xdr:col>
      <xdr:colOff>9525</xdr:colOff>
      <xdr:row>6</xdr:row>
      <xdr:rowOff>96838</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flipH="1" flipV="1">
          <a:off x="3305175" y="1285875"/>
          <a:ext cx="2619375" cy="11113"/>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0</xdr:row>
      <xdr:rowOff>152400</xdr:rowOff>
    </xdr:from>
    <xdr:to>
      <xdr:col>2</xdr:col>
      <xdr:colOff>6831330</xdr:colOff>
      <xdr:row>0</xdr:row>
      <xdr:rowOff>152401</xdr:rowOff>
    </xdr:to>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flipV="1">
          <a:off x="9525" y="152400"/>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82899</xdr:rowOff>
    </xdr:from>
    <xdr:to>
      <xdr:col>2</xdr:col>
      <xdr:colOff>6823710</xdr:colOff>
      <xdr:row>4</xdr:row>
      <xdr:rowOff>82900</xdr:rowOff>
    </xdr:to>
    <xdr:cxnSp macro="">
      <xdr:nvCxnSpPr>
        <xdr:cNvPr id="6" name="Straight Connector 5">
          <a:extLst>
            <a:ext uri="{FF2B5EF4-FFF2-40B4-BE49-F238E27FC236}">
              <a16:creationId xmlns:a16="http://schemas.microsoft.com/office/drawing/2014/main" id="{00000000-0008-0000-0100-000006000000}"/>
            </a:ext>
          </a:extLst>
        </xdr:cNvPr>
        <xdr:cNvCxnSpPr/>
      </xdr:nvCxnSpPr>
      <xdr:spPr>
        <a:xfrm flipV="1">
          <a:off x="0" y="899328"/>
          <a:ext cx="8456567"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29</xdr:row>
      <xdr:rowOff>114300</xdr:rowOff>
    </xdr:from>
    <xdr:to>
      <xdr:col>2</xdr:col>
      <xdr:colOff>6831330</xdr:colOff>
      <xdr:row>29</xdr:row>
      <xdr:rowOff>114301</xdr:rowOff>
    </xdr:to>
    <xdr:cxnSp macro="">
      <xdr:nvCxnSpPr>
        <xdr:cNvPr id="7" name="Straight Connector 6">
          <a:extLst>
            <a:ext uri="{FF2B5EF4-FFF2-40B4-BE49-F238E27FC236}">
              <a16:creationId xmlns:a16="http://schemas.microsoft.com/office/drawing/2014/main" id="{00000000-0008-0000-0100-000007000000}"/>
            </a:ext>
          </a:extLst>
        </xdr:cNvPr>
        <xdr:cNvCxnSpPr/>
      </xdr:nvCxnSpPr>
      <xdr:spPr>
        <a:xfrm flipV="1">
          <a:off x="9525" y="8401050"/>
          <a:ext cx="8412480" cy="1"/>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142874</xdr:rowOff>
    </xdr:from>
    <xdr:to>
      <xdr:col>6</xdr:col>
      <xdr:colOff>28575</xdr:colOff>
      <xdr:row>7</xdr:row>
      <xdr:rowOff>0</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0" y="380999"/>
          <a:ext cx="4810125" cy="100965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6</xdr:col>
      <xdr:colOff>304801</xdr:colOff>
      <xdr:row>2</xdr:row>
      <xdr:rowOff>114301</xdr:rowOff>
    </xdr:from>
    <xdr:to>
      <xdr:col>7</xdr:col>
      <xdr:colOff>9533</xdr:colOff>
      <xdr:row>2</xdr:row>
      <xdr:rowOff>115890</xdr:rowOff>
    </xdr:to>
    <xdr:cxnSp macro="">
      <xdr:nvCxnSpPr>
        <xdr:cNvPr id="3" name="Straight Arrow Connector 2">
          <a:extLst>
            <a:ext uri="{FF2B5EF4-FFF2-40B4-BE49-F238E27FC236}">
              <a16:creationId xmlns:a16="http://schemas.microsoft.com/office/drawing/2014/main" id="{00000000-0008-0000-0200-000003000000}"/>
            </a:ext>
          </a:extLst>
        </xdr:cNvPr>
        <xdr:cNvCxnSpPr/>
      </xdr:nvCxnSpPr>
      <xdr:spPr>
        <a:xfrm rot="10800000">
          <a:off x="5086351" y="514351"/>
          <a:ext cx="685807" cy="1589"/>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438150</xdr:colOff>
      <xdr:row>1</xdr:row>
      <xdr:rowOff>76200</xdr:rowOff>
    </xdr:from>
    <xdr:to>
      <xdr:col>5</xdr:col>
      <xdr:colOff>1905</xdr:colOff>
      <xdr:row>1</xdr:row>
      <xdr:rowOff>85726</xdr:rowOff>
    </xdr:to>
    <xdr:cxnSp macro="">
      <xdr:nvCxnSpPr>
        <xdr:cNvPr id="2" name="Straight Connector 1">
          <a:extLst>
            <a:ext uri="{FF2B5EF4-FFF2-40B4-BE49-F238E27FC236}">
              <a16:creationId xmlns:a16="http://schemas.microsoft.com/office/drawing/2014/main" id="{00000000-0008-0000-0300-000002000000}"/>
            </a:ext>
          </a:extLst>
        </xdr:cNvPr>
        <xdr:cNvCxnSpPr/>
      </xdr:nvCxnSpPr>
      <xdr:spPr>
        <a:xfrm>
          <a:off x="438150" y="314325"/>
          <a:ext cx="6459855" cy="9526"/>
        </a:xfrm>
        <a:prstGeom prst="line">
          <a:avLst/>
        </a:prstGeom>
        <a:ln w="12700" cmpd="sng">
          <a:solidFill>
            <a:srgbClr val="00206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1362075</xdr:colOff>
      <xdr:row>4</xdr:row>
      <xdr:rowOff>95250</xdr:rowOff>
    </xdr:from>
    <xdr:to>
      <xdr:col>4</xdr:col>
      <xdr:colOff>1371609</xdr:colOff>
      <xdr:row>4</xdr:row>
      <xdr:rowOff>106365</xdr:rowOff>
    </xdr:to>
    <xdr:cxnSp macro="">
      <xdr:nvCxnSpPr>
        <xdr:cNvPr id="3" name="Straight Arrow Connector 2">
          <a:extLst>
            <a:ext uri="{FF2B5EF4-FFF2-40B4-BE49-F238E27FC236}">
              <a16:creationId xmlns:a16="http://schemas.microsoft.com/office/drawing/2014/main" id="{00000000-0008-0000-0300-000003000000}"/>
            </a:ext>
          </a:extLst>
        </xdr:cNvPr>
        <xdr:cNvCxnSpPr/>
      </xdr:nvCxnSpPr>
      <xdr:spPr>
        <a:xfrm flipH="1" flipV="1">
          <a:off x="5495925" y="857250"/>
          <a:ext cx="1390659" cy="11115"/>
        </a:xfrm>
        <a:prstGeom prst="straightConnector1">
          <a:avLst/>
        </a:prstGeom>
        <a:ln>
          <a:solidFill>
            <a:srgbClr val="870E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47625</xdr:colOff>
      <xdr:row>3</xdr:row>
      <xdr:rowOff>19049</xdr:rowOff>
    </xdr:from>
    <xdr:to>
      <xdr:col>5</xdr:col>
      <xdr:colOff>9525</xdr:colOff>
      <xdr:row>7</xdr:row>
      <xdr:rowOff>180974</xdr:rowOff>
    </xdr:to>
    <xdr:sp macro="" textlink="">
      <xdr:nvSpPr>
        <xdr:cNvPr id="2" name="Right Brace 1">
          <a:extLst>
            <a:ext uri="{FF2B5EF4-FFF2-40B4-BE49-F238E27FC236}">
              <a16:creationId xmlns:a16="http://schemas.microsoft.com/office/drawing/2014/main" id="{00000000-0008-0000-0400-000002000000}"/>
            </a:ext>
          </a:extLst>
        </xdr:cNvPr>
        <xdr:cNvSpPr/>
      </xdr:nvSpPr>
      <xdr:spPr>
        <a:xfrm>
          <a:off x="4581525" y="619124"/>
          <a:ext cx="571500" cy="962025"/>
        </a:xfrm>
        <a:prstGeom prst="rightBrace">
          <a:avLst>
            <a:gd name="adj1" fmla="val 8333"/>
            <a:gd name="adj2" fmla="val 45050"/>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28574</xdr:colOff>
      <xdr:row>3</xdr:row>
      <xdr:rowOff>0</xdr:rowOff>
    </xdr:from>
    <xdr:to>
      <xdr:col>4</xdr:col>
      <xdr:colOff>1695449</xdr:colOff>
      <xdr:row>8</xdr:row>
      <xdr:rowOff>0</xdr:rowOff>
    </xdr:to>
    <xdr:sp macro="" textlink="">
      <xdr:nvSpPr>
        <xdr:cNvPr id="2" name="Right Brace 1">
          <a:extLst>
            <a:ext uri="{FF2B5EF4-FFF2-40B4-BE49-F238E27FC236}">
              <a16:creationId xmlns:a16="http://schemas.microsoft.com/office/drawing/2014/main" id="{00000000-0008-0000-0500-000002000000}"/>
            </a:ext>
          </a:extLst>
        </xdr:cNvPr>
        <xdr:cNvSpPr/>
      </xdr:nvSpPr>
      <xdr:spPr>
        <a:xfrm>
          <a:off x="4772024" y="647700"/>
          <a:ext cx="1666875" cy="1000125"/>
        </a:xfrm>
        <a:prstGeom prst="rightBrace">
          <a:avLst>
            <a:gd name="adj1" fmla="val 8333"/>
            <a:gd name="adj2" fmla="val 45050"/>
          </a:avLst>
        </a:prstGeom>
        <a:ln>
          <a:solidFill>
            <a:srgbClr val="870E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156883</xdr:colOff>
      <xdr:row>2</xdr:row>
      <xdr:rowOff>123264</xdr:rowOff>
    </xdr:from>
    <xdr:to>
      <xdr:col>3</xdr:col>
      <xdr:colOff>509121</xdr:colOff>
      <xdr:row>5</xdr:row>
      <xdr:rowOff>33617</xdr:rowOff>
    </xdr:to>
    <xdr:sp macro="" textlink="">
      <xdr:nvSpPr>
        <xdr:cNvPr id="4" name="Arrow: Right 3">
          <a:extLst>
            <a:ext uri="{FF2B5EF4-FFF2-40B4-BE49-F238E27FC236}">
              <a16:creationId xmlns:a16="http://schemas.microsoft.com/office/drawing/2014/main" id="{25229D45-A074-4A9E-9CD4-689573A95A71}"/>
            </a:ext>
          </a:extLst>
        </xdr:cNvPr>
        <xdr:cNvSpPr/>
      </xdr:nvSpPr>
      <xdr:spPr>
        <a:xfrm flipH="1">
          <a:off x="2599765" y="437029"/>
          <a:ext cx="1114238" cy="381000"/>
        </a:xfrm>
        <a:prstGeom prst="righ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xdr:col>
      <xdr:colOff>0</xdr:colOff>
      <xdr:row>1</xdr:row>
      <xdr:rowOff>38100</xdr:rowOff>
    </xdr:from>
    <xdr:to>
      <xdr:col>3</xdr:col>
      <xdr:colOff>333378</xdr:colOff>
      <xdr:row>27</xdr:row>
      <xdr:rowOff>133350</xdr:rowOff>
    </xdr:to>
    <xdr:cxnSp macro="">
      <xdr:nvCxnSpPr>
        <xdr:cNvPr id="5" name="Connector: Elbow 4">
          <a:extLst>
            <a:ext uri="{FF2B5EF4-FFF2-40B4-BE49-F238E27FC236}">
              <a16:creationId xmlns:a16="http://schemas.microsoft.com/office/drawing/2014/main" id="{992A0061-D65F-B71B-4B04-15FC4D6ABAFB}"/>
            </a:ext>
          </a:extLst>
        </xdr:cNvPr>
        <xdr:cNvCxnSpPr/>
      </xdr:nvCxnSpPr>
      <xdr:spPr>
        <a:xfrm rot="5400000">
          <a:off x="3529014" y="2681286"/>
          <a:ext cx="5048250" cy="333378"/>
        </a:xfrm>
        <a:prstGeom prst="bentConnector3">
          <a:avLst>
            <a:gd name="adj1" fmla="val 100000"/>
          </a:avLst>
        </a:prstGeom>
        <a:ln w="28575">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FR2020/Forms/FCC%20formulas/FCC%20PINK%20load%20for%20FY20%20form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Oracle\SmartView\bin\HsTbar.xla" TargetMode="External"/><Relationship Id="rId1" Type="http://schemas.openxmlformats.org/officeDocument/2006/relationships/externalLinkPath" Target="file:///C:\Oracle\SmartView\bin\HsTbar.xla"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list"/>
      <sheetName val="Instructions"/>
      <sheetName val="Other Instructions"/>
      <sheetName val="Capital Assets"/>
      <sheetName val="Depreciation"/>
      <sheetName val="Questionnaire"/>
      <sheetName val="Construction in Progress"/>
      <sheetName val="Impairment of Capital Assets"/>
      <sheetName val="CIP Beg Bal"/>
      <sheetName val="Beg Bal-linked TH 4.1.20"/>
      <sheetName val="Beg Balance"/>
      <sheetName val="Beg Bal-linked"/>
      <sheetName val="FCCHFM-date and NA only"/>
      <sheetName val="Test"/>
      <sheetName val="FCCHFM-data only"/>
      <sheetName val="Entity List"/>
    </sheetNames>
    <sheetDataSet>
      <sheetData sheetId="0"/>
      <sheetData sheetId="1"/>
      <sheetData sheetId="2"/>
      <sheetData sheetId="3">
        <row r="4">
          <cell r="D4" t="str">
            <v>40300(GAA)</v>
          </cell>
        </row>
      </sheetData>
      <sheetData sheetId="4">
        <row r="11">
          <cell r="B11">
            <v>0</v>
          </cell>
        </row>
      </sheetData>
      <sheetData sheetId="5">
        <row r="11">
          <cell r="B11">
            <v>0</v>
          </cell>
        </row>
      </sheetData>
      <sheetData sheetId="6"/>
      <sheetData sheetId="7"/>
      <sheetData sheetId="8">
        <row r="1">
          <cell r="A1" t="str">
            <v>Entity</v>
          </cell>
          <cell r="B1" t="str">
            <v>HFM Entity</v>
          </cell>
          <cell r="C1" t="str">
            <v>Agency mgmd</v>
          </cell>
          <cell r="D1" t="str">
            <v>total CIP</v>
          </cell>
          <cell r="E1" t="str">
            <v>per Beg Bal</v>
          </cell>
          <cell r="F1" t="str">
            <v>Diff</v>
          </cell>
        </row>
        <row r="2">
          <cell r="A2">
            <v>40200</v>
          </cell>
          <cell r="B2">
            <v>40200</v>
          </cell>
          <cell r="C2">
            <v>0</v>
          </cell>
          <cell r="D2">
            <v>0</v>
          </cell>
          <cell r="E2" t="e">
            <v>#REF!</v>
          </cell>
          <cell r="F2" t="e">
            <v>#REF!</v>
          </cell>
        </row>
        <row r="3">
          <cell r="A3" t="str">
            <v>40300(GA)</v>
          </cell>
          <cell r="B3">
            <v>40300</v>
          </cell>
          <cell r="C3">
            <v>0</v>
          </cell>
          <cell r="D3">
            <v>0</v>
          </cell>
          <cell r="E3" t="e">
            <v>#REF!</v>
          </cell>
          <cell r="F3" t="e">
            <v>#REF!</v>
          </cell>
        </row>
        <row r="4">
          <cell r="A4" t="str">
            <v>40300(BTA)</v>
          </cell>
          <cell r="B4">
            <v>40300</v>
          </cell>
          <cell r="C4">
            <v>0</v>
          </cell>
          <cell r="D4">
            <v>0</v>
          </cell>
          <cell r="E4" t="e">
            <v>#REF!</v>
          </cell>
          <cell r="F4" t="e">
            <v>#REF!</v>
          </cell>
        </row>
        <row r="5">
          <cell r="A5">
            <v>40400</v>
          </cell>
          <cell r="B5">
            <v>40400</v>
          </cell>
          <cell r="C5">
            <v>0</v>
          </cell>
          <cell r="D5">
            <v>0</v>
          </cell>
          <cell r="E5" t="e">
            <v>#REF!</v>
          </cell>
          <cell r="F5" t="e">
            <v>#REF!</v>
          </cell>
        </row>
        <row r="6">
          <cell r="A6">
            <v>40500</v>
          </cell>
          <cell r="B6">
            <v>40500</v>
          </cell>
          <cell r="C6">
            <v>0</v>
          </cell>
          <cell r="D6">
            <v>0</v>
          </cell>
          <cell r="E6" t="e">
            <v>#REF!</v>
          </cell>
          <cell r="F6" t="e">
            <v>#REF!</v>
          </cell>
        </row>
        <row r="7">
          <cell r="A7">
            <v>40600</v>
          </cell>
          <cell r="B7">
            <v>40600</v>
          </cell>
          <cell r="C7">
            <v>0</v>
          </cell>
          <cell r="D7">
            <v>0</v>
          </cell>
          <cell r="E7" t="e">
            <v>#REF!</v>
          </cell>
          <cell r="F7" t="e">
            <v>#REF!</v>
          </cell>
        </row>
        <row r="8">
          <cell r="A8">
            <v>40600</v>
          </cell>
          <cell r="B8">
            <v>40600</v>
          </cell>
          <cell r="C8">
            <v>0</v>
          </cell>
          <cell r="D8">
            <v>0</v>
          </cell>
          <cell r="E8" t="e">
            <v>#REF!</v>
          </cell>
          <cell r="F8" t="e">
            <v>#REF!</v>
          </cell>
        </row>
        <row r="9">
          <cell r="A9">
            <v>40700</v>
          </cell>
          <cell r="B9">
            <v>40700</v>
          </cell>
          <cell r="C9">
            <v>1999721.12</v>
          </cell>
          <cell r="D9">
            <v>1999721.12</v>
          </cell>
          <cell r="E9" t="e">
            <v>#REF!</v>
          </cell>
          <cell r="F9" t="e">
            <v>#REF!</v>
          </cell>
        </row>
        <row r="10">
          <cell r="A10">
            <v>40800</v>
          </cell>
          <cell r="B10">
            <v>40800</v>
          </cell>
          <cell r="C10">
            <v>0</v>
          </cell>
          <cell r="D10">
            <v>0</v>
          </cell>
          <cell r="E10" t="e">
            <v>#REF!</v>
          </cell>
          <cell r="F10" t="e">
            <v>#REF!</v>
          </cell>
        </row>
        <row r="11">
          <cell r="A11">
            <v>40900</v>
          </cell>
          <cell r="B11">
            <v>40900</v>
          </cell>
          <cell r="C11">
            <v>259330400</v>
          </cell>
          <cell r="D11">
            <v>259330400</v>
          </cell>
          <cell r="E11" t="e">
            <v>#REF!</v>
          </cell>
          <cell r="F11" t="e">
            <v>#REF!</v>
          </cell>
        </row>
        <row r="12">
          <cell r="A12">
            <v>41000</v>
          </cell>
          <cell r="B12">
            <v>41000</v>
          </cell>
          <cell r="C12">
            <v>0</v>
          </cell>
          <cell r="D12">
            <v>0</v>
          </cell>
          <cell r="E12" t="e">
            <v>#REF!</v>
          </cell>
          <cell r="F12" t="e">
            <v>#REF!</v>
          </cell>
        </row>
        <row r="13">
          <cell r="A13">
            <v>41100</v>
          </cell>
          <cell r="B13">
            <v>41100</v>
          </cell>
          <cell r="C13">
            <v>25526016.670000002</v>
          </cell>
          <cell r="D13">
            <v>25526016.670000002</v>
          </cell>
          <cell r="E13" t="e">
            <v>#REF!</v>
          </cell>
          <cell r="F13" t="e">
            <v>#REF!</v>
          </cell>
        </row>
        <row r="14">
          <cell r="A14">
            <v>41400</v>
          </cell>
          <cell r="B14">
            <v>41400</v>
          </cell>
          <cell r="C14">
            <v>0</v>
          </cell>
          <cell r="D14">
            <v>0</v>
          </cell>
          <cell r="E14" t="e">
            <v>#REF!</v>
          </cell>
          <cell r="F14" t="e">
            <v>#REF!</v>
          </cell>
        </row>
        <row r="15">
          <cell r="A15">
            <v>41500</v>
          </cell>
          <cell r="B15">
            <v>41500</v>
          </cell>
          <cell r="C15">
            <v>5153898.28</v>
          </cell>
          <cell r="D15">
            <v>5153898.28</v>
          </cell>
          <cell r="E15" t="e">
            <v>#REF!</v>
          </cell>
          <cell r="F15" t="e">
            <v>#REF!</v>
          </cell>
        </row>
        <row r="16">
          <cell r="A16">
            <v>41600</v>
          </cell>
          <cell r="B16">
            <v>41600</v>
          </cell>
          <cell r="C16">
            <v>0</v>
          </cell>
          <cell r="D16">
            <v>0</v>
          </cell>
          <cell r="E16" t="e">
            <v>#REF!</v>
          </cell>
          <cell r="F16" t="e">
            <v>#REF!</v>
          </cell>
        </row>
        <row r="17">
          <cell r="A17">
            <v>41800</v>
          </cell>
          <cell r="B17">
            <v>41800</v>
          </cell>
          <cell r="C17">
            <v>0</v>
          </cell>
          <cell r="D17">
            <v>0</v>
          </cell>
          <cell r="E17" t="e">
            <v>#REF!</v>
          </cell>
          <cell r="F17" t="e">
            <v>#REF!</v>
          </cell>
        </row>
        <row r="18">
          <cell r="A18">
            <v>41900</v>
          </cell>
          <cell r="B18">
            <v>41900</v>
          </cell>
          <cell r="C18">
            <v>72434165</v>
          </cell>
          <cell r="D18">
            <v>72434165</v>
          </cell>
          <cell r="E18" t="e">
            <v>#REF!</v>
          </cell>
          <cell r="F18" t="e">
            <v>#REF!</v>
          </cell>
        </row>
        <row r="19">
          <cell r="A19">
            <v>42000</v>
          </cell>
          <cell r="B19">
            <v>42000</v>
          </cell>
          <cell r="C19">
            <v>0</v>
          </cell>
          <cell r="D19">
            <v>0</v>
          </cell>
          <cell r="E19" t="e">
            <v>#REF!</v>
          </cell>
          <cell r="F19" t="e">
            <v>#REF!</v>
          </cell>
        </row>
        <row r="20">
          <cell r="A20">
            <v>42200</v>
          </cell>
          <cell r="B20">
            <v>42200</v>
          </cell>
          <cell r="C20">
            <v>0</v>
          </cell>
          <cell r="D20">
            <v>0</v>
          </cell>
          <cell r="E20" t="e">
            <v>#REF!</v>
          </cell>
          <cell r="F20" t="e">
            <v>#REF!</v>
          </cell>
        </row>
        <row r="21">
          <cell r="A21">
            <v>42700</v>
          </cell>
          <cell r="B21">
            <v>42700</v>
          </cell>
          <cell r="C21">
            <v>0</v>
          </cell>
          <cell r="D21">
            <v>0</v>
          </cell>
          <cell r="E21" t="e">
            <v>#REF!</v>
          </cell>
          <cell r="F21" t="e">
            <v>#REF!</v>
          </cell>
        </row>
        <row r="22">
          <cell r="A22">
            <v>42800</v>
          </cell>
          <cell r="B22">
            <v>42800</v>
          </cell>
          <cell r="C22">
            <v>1979218.99</v>
          </cell>
          <cell r="D22">
            <v>1979218.99</v>
          </cell>
          <cell r="E22" t="e">
            <v>#REF!</v>
          </cell>
          <cell r="F22" t="e">
            <v>#REF!</v>
          </cell>
        </row>
        <row r="23">
          <cell r="A23">
            <v>42900</v>
          </cell>
          <cell r="B23">
            <v>42900</v>
          </cell>
          <cell r="C23">
            <v>0</v>
          </cell>
          <cell r="D23">
            <v>0</v>
          </cell>
          <cell r="E23" t="e">
            <v>#REF!</v>
          </cell>
          <cell r="F23" t="e">
            <v>#REF!</v>
          </cell>
        </row>
        <row r="24">
          <cell r="A24">
            <v>43100</v>
          </cell>
          <cell r="B24">
            <v>43100</v>
          </cell>
          <cell r="C24">
            <v>0</v>
          </cell>
          <cell r="D24">
            <v>0</v>
          </cell>
          <cell r="E24" t="e">
            <v>#REF!</v>
          </cell>
          <cell r="F24" t="e">
            <v>#REF!</v>
          </cell>
        </row>
        <row r="25">
          <cell r="A25">
            <v>43400</v>
          </cell>
          <cell r="B25">
            <v>43400</v>
          </cell>
          <cell r="C25">
            <v>0</v>
          </cell>
          <cell r="D25">
            <v>0</v>
          </cell>
          <cell r="E25" t="e">
            <v>#REF!</v>
          </cell>
          <cell r="F25" t="e">
            <v>#REF!</v>
          </cell>
        </row>
        <row r="26">
          <cell r="A26">
            <v>43600</v>
          </cell>
          <cell r="B26">
            <v>43600</v>
          </cell>
          <cell r="C26">
            <v>0</v>
          </cell>
          <cell r="D26">
            <v>0</v>
          </cell>
          <cell r="E26" t="e">
            <v>#REF!</v>
          </cell>
          <cell r="F26" t="e">
            <v>#REF!</v>
          </cell>
        </row>
        <row r="27">
          <cell r="A27">
            <v>43800</v>
          </cell>
          <cell r="B27">
            <v>43800</v>
          </cell>
          <cell r="C27">
            <v>0</v>
          </cell>
          <cell r="D27">
            <v>0</v>
          </cell>
          <cell r="E27" t="e">
            <v>#REF!</v>
          </cell>
          <cell r="F27" t="e">
            <v>#REF!</v>
          </cell>
        </row>
        <row r="28">
          <cell r="A28">
            <v>44100</v>
          </cell>
          <cell r="B28">
            <v>44100</v>
          </cell>
          <cell r="C28">
            <v>0</v>
          </cell>
          <cell r="D28">
            <v>0</v>
          </cell>
          <cell r="E28" t="e">
            <v>#REF!</v>
          </cell>
          <cell r="F28" t="e">
            <v>#REF!</v>
          </cell>
        </row>
        <row r="29">
          <cell r="A29" t="str">
            <v>44000(GF)</v>
          </cell>
          <cell r="B29">
            <v>44000</v>
          </cell>
          <cell r="C29">
            <v>0</v>
          </cell>
          <cell r="D29">
            <v>0</v>
          </cell>
          <cell r="E29" t="e">
            <v>#REF!</v>
          </cell>
          <cell r="F29" t="e">
            <v>#REF!</v>
          </cell>
        </row>
        <row r="30">
          <cell r="A30">
            <v>46100</v>
          </cell>
          <cell r="B30">
            <v>46100</v>
          </cell>
          <cell r="C30">
            <v>62464195.520000003</v>
          </cell>
          <cell r="D30">
            <v>62464195.520000003</v>
          </cell>
          <cell r="E30" t="e">
            <v>#REF!</v>
          </cell>
          <cell r="F30" t="e">
            <v>#REF!</v>
          </cell>
        </row>
        <row r="31">
          <cell r="A31">
            <v>46200</v>
          </cell>
          <cell r="B31">
            <v>46200</v>
          </cell>
          <cell r="C31">
            <v>9581441.4700000007</v>
          </cell>
          <cell r="D31">
            <v>9581441.4700000007</v>
          </cell>
          <cell r="E31" t="e">
            <v>#REF!</v>
          </cell>
          <cell r="F31" t="e">
            <v>#REF!</v>
          </cell>
        </row>
        <row r="32">
          <cell r="A32">
            <v>46500</v>
          </cell>
          <cell r="B32">
            <v>46500</v>
          </cell>
          <cell r="C32">
            <v>0</v>
          </cell>
          <cell r="D32">
            <v>0</v>
          </cell>
          <cell r="E32" t="e">
            <v>#REF!</v>
          </cell>
          <cell r="F32" t="e">
            <v>#REF!</v>
          </cell>
        </row>
        <row r="33">
          <cell r="A33">
            <v>46600</v>
          </cell>
          <cell r="B33">
            <v>46600</v>
          </cell>
          <cell r="C33">
            <v>20558400.059999999</v>
          </cell>
          <cell r="D33">
            <v>20558400.059999999</v>
          </cell>
          <cell r="E33" t="e">
            <v>#REF!</v>
          </cell>
          <cell r="F33" t="e">
            <v>#REF!</v>
          </cell>
        </row>
        <row r="34">
          <cell r="A34">
            <v>46700</v>
          </cell>
          <cell r="B34">
            <v>46700</v>
          </cell>
          <cell r="C34">
            <v>23134353.66</v>
          </cell>
          <cell r="D34">
            <v>23134353.66</v>
          </cell>
          <cell r="E34" t="e">
            <v>#REF!</v>
          </cell>
          <cell r="F34" t="e">
            <v>#REF!</v>
          </cell>
        </row>
        <row r="35">
          <cell r="A35">
            <v>46900</v>
          </cell>
          <cell r="B35">
            <v>46900</v>
          </cell>
          <cell r="C35">
            <v>0</v>
          </cell>
          <cell r="D35">
            <v>0</v>
          </cell>
          <cell r="E35" t="e">
            <v>#REF!</v>
          </cell>
          <cell r="F35" t="e">
            <v>#REF!</v>
          </cell>
        </row>
        <row r="36">
          <cell r="A36">
            <v>47000</v>
          </cell>
          <cell r="B36">
            <v>47000</v>
          </cell>
          <cell r="C36">
            <v>0</v>
          </cell>
          <cell r="D36">
            <v>0</v>
          </cell>
          <cell r="E36" t="e">
            <v>#REF!</v>
          </cell>
          <cell r="F36" t="e">
            <v>#REF!</v>
          </cell>
        </row>
        <row r="37">
          <cell r="A37">
            <v>47100</v>
          </cell>
          <cell r="B37">
            <v>47100</v>
          </cell>
          <cell r="C37">
            <v>0</v>
          </cell>
          <cell r="D37">
            <v>0</v>
          </cell>
          <cell r="E37" t="e">
            <v>#REF!</v>
          </cell>
          <cell r="F37" t="e">
            <v>#REF!</v>
          </cell>
        </row>
        <row r="38">
          <cell r="A38">
            <v>47200</v>
          </cell>
          <cell r="B38" t="str">
            <v>47200_90001</v>
          </cell>
          <cell r="C38">
            <v>62168516</v>
          </cell>
          <cell r="D38">
            <v>62168516</v>
          </cell>
          <cell r="E38" t="e">
            <v>#REF!</v>
          </cell>
          <cell r="F38" t="e">
            <v>#REF!</v>
          </cell>
        </row>
        <row r="39">
          <cell r="A39">
            <v>47400</v>
          </cell>
          <cell r="B39">
            <v>47400</v>
          </cell>
          <cell r="C39">
            <v>349216.48</v>
          </cell>
          <cell r="D39">
            <v>349216.48</v>
          </cell>
          <cell r="E39" t="e">
            <v>#REF!</v>
          </cell>
          <cell r="F39" t="e">
            <v>#REF!</v>
          </cell>
        </row>
        <row r="40">
          <cell r="A40">
            <v>47500</v>
          </cell>
          <cell r="B40">
            <v>47500</v>
          </cell>
          <cell r="C40">
            <v>0</v>
          </cell>
          <cell r="D40">
            <v>0</v>
          </cell>
          <cell r="E40" t="e">
            <v>#REF!</v>
          </cell>
          <cell r="F40" t="e">
            <v>#REF!</v>
          </cell>
        </row>
        <row r="41">
          <cell r="A41">
            <v>47600</v>
          </cell>
          <cell r="B41">
            <v>47600</v>
          </cell>
          <cell r="C41">
            <v>0</v>
          </cell>
          <cell r="D41">
            <v>0</v>
          </cell>
          <cell r="E41" t="e">
            <v>#REF!</v>
          </cell>
          <cell r="F41" t="e">
            <v>#REF!</v>
          </cell>
        </row>
        <row r="42">
          <cell r="A42">
            <v>47800</v>
          </cell>
          <cell r="B42">
            <v>47800</v>
          </cell>
          <cell r="C42">
            <v>0</v>
          </cell>
          <cell r="D42">
            <v>0</v>
          </cell>
          <cell r="E42" t="e">
            <v>#REF!</v>
          </cell>
          <cell r="F42" t="e">
            <v>#REF!</v>
          </cell>
        </row>
        <row r="43">
          <cell r="A43">
            <v>48000</v>
          </cell>
          <cell r="B43">
            <v>48000</v>
          </cell>
          <cell r="C43">
            <v>0</v>
          </cell>
          <cell r="D43">
            <v>0</v>
          </cell>
          <cell r="E43" t="e">
            <v>#REF!</v>
          </cell>
          <cell r="F43" t="e">
            <v>#REF!</v>
          </cell>
        </row>
        <row r="44">
          <cell r="A44">
            <v>48200</v>
          </cell>
          <cell r="B44">
            <v>48200</v>
          </cell>
          <cell r="C44">
            <v>0</v>
          </cell>
          <cell r="D44">
            <v>0</v>
          </cell>
          <cell r="E44" t="e">
            <v>#REF!</v>
          </cell>
          <cell r="F44" t="e">
            <v>#REF!</v>
          </cell>
        </row>
        <row r="45">
          <cell r="A45">
            <v>48300</v>
          </cell>
          <cell r="B45">
            <v>48300</v>
          </cell>
          <cell r="C45">
            <v>0</v>
          </cell>
          <cell r="D45">
            <v>0</v>
          </cell>
          <cell r="E45" t="e">
            <v>#REF!</v>
          </cell>
          <cell r="F45" t="e">
            <v>#REF!</v>
          </cell>
        </row>
        <row r="46">
          <cell r="A46">
            <v>48400</v>
          </cell>
          <cell r="B46">
            <v>48400</v>
          </cell>
          <cell r="C46">
            <v>2252072696.77</v>
          </cell>
          <cell r="D46">
            <v>2252072696.77</v>
          </cell>
          <cell r="E46" t="e">
            <v>#REF!</v>
          </cell>
          <cell r="F46" t="e">
            <v>#REF!</v>
          </cell>
        </row>
        <row r="47">
          <cell r="A47">
            <v>48600</v>
          </cell>
          <cell r="B47">
            <v>48600</v>
          </cell>
          <cell r="C47">
            <v>0</v>
          </cell>
          <cell r="D47">
            <v>0</v>
          </cell>
          <cell r="E47" t="e">
            <v>#REF!</v>
          </cell>
          <cell r="F47" t="e">
            <v>#REF!</v>
          </cell>
        </row>
        <row r="48">
          <cell r="A48">
            <v>48800</v>
          </cell>
          <cell r="B48">
            <v>48800</v>
          </cell>
          <cell r="C48">
            <v>6817919.2699999996</v>
          </cell>
          <cell r="D48">
            <v>6817919.2699999996</v>
          </cell>
          <cell r="E48" t="e">
            <v>#REF!</v>
          </cell>
          <cell r="F48" t="e">
            <v>#REF!</v>
          </cell>
        </row>
        <row r="49">
          <cell r="A49">
            <v>48900</v>
          </cell>
          <cell r="B49">
            <v>48900</v>
          </cell>
          <cell r="C49">
            <v>0</v>
          </cell>
          <cell r="D49">
            <v>0</v>
          </cell>
          <cell r="E49" t="e">
            <v>#REF!</v>
          </cell>
          <cell r="F49" t="e">
            <v>#REF!</v>
          </cell>
        </row>
        <row r="50">
          <cell r="A50">
            <v>49000</v>
          </cell>
          <cell r="B50">
            <v>49000</v>
          </cell>
          <cell r="C50">
            <v>0</v>
          </cell>
          <cell r="D50">
            <v>0</v>
          </cell>
          <cell r="E50" t="e">
            <v>#REF!</v>
          </cell>
          <cell r="F50" t="e">
            <v>#REF!</v>
          </cell>
        </row>
        <row r="51">
          <cell r="A51">
            <v>49200</v>
          </cell>
          <cell r="B51">
            <v>49200</v>
          </cell>
          <cell r="C51">
            <v>0</v>
          </cell>
          <cell r="D51">
            <v>0</v>
          </cell>
          <cell r="E51" t="e">
            <v>#REF!</v>
          </cell>
          <cell r="F51" t="e">
            <v>#REF!</v>
          </cell>
        </row>
        <row r="52">
          <cell r="A52">
            <v>49600</v>
          </cell>
          <cell r="B52">
            <v>49600</v>
          </cell>
          <cell r="C52">
            <v>0</v>
          </cell>
          <cell r="D52">
            <v>0</v>
          </cell>
          <cell r="E52" t="e">
            <v>#REF!</v>
          </cell>
          <cell r="F52" t="e">
            <v>#REF!</v>
          </cell>
        </row>
        <row r="53">
          <cell r="A53">
            <v>85040</v>
          </cell>
          <cell r="B53">
            <v>85040</v>
          </cell>
          <cell r="C53">
            <v>0</v>
          </cell>
          <cell r="D53">
            <v>0</v>
          </cell>
          <cell r="E53" t="e">
            <v>#REF!</v>
          </cell>
          <cell r="F53" t="e">
            <v>#REF!</v>
          </cell>
        </row>
        <row r="54">
          <cell r="A54">
            <v>85240</v>
          </cell>
          <cell r="B54">
            <v>85240</v>
          </cell>
          <cell r="C54">
            <v>0</v>
          </cell>
          <cell r="D54">
            <v>0</v>
          </cell>
          <cell r="E54" t="e">
            <v>#REF!</v>
          </cell>
          <cell r="F54" t="e">
            <v>#REF!</v>
          </cell>
        </row>
        <row r="55">
          <cell r="A55">
            <v>85440</v>
          </cell>
          <cell r="B55">
            <v>85440</v>
          </cell>
          <cell r="C55">
            <v>0</v>
          </cell>
          <cell r="D55">
            <v>0</v>
          </cell>
          <cell r="E55" t="e">
            <v>#REF!</v>
          </cell>
          <cell r="F55" t="e">
            <v>#REF!</v>
          </cell>
        </row>
        <row r="56">
          <cell r="A56">
            <v>85640</v>
          </cell>
          <cell r="B56">
            <v>85640</v>
          </cell>
          <cell r="C56">
            <v>0</v>
          </cell>
          <cell r="D56">
            <v>0</v>
          </cell>
          <cell r="E56" t="e">
            <v>#REF!</v>
          </cell>
          <cell r="F56" t="e">
            <v>#REF!</v>
          </cell>
        </row>
        <row r="57">
          <cell r="A57">
            <v>85840</v>
          </cell>
          <cell r="B57">
            <v>85840</v>
          </cell>
          <cell r="C57">
            <v>0</v>
          </cell>
          <cell r="D57">
            <v>0</v>
          </cell>
          <cell r="E57" t="e">
            <v>#REF!</v>
          </cell>
          <cell r="F57" t="e">
            <v>#REF!</v>
          </cell>
        </row>
        <row r="58">
          <cell r="A58">
            <v>86040</v>
          </cell>
          <cell r="B58">
            <v>86040</v>
          </cell>
          <cell r="C58">
            <v>0</v>
          </cell>
          <cell r="D58">
            <v>0</v>
          </cell>
          <cell r="E58" t="e">
            <v>#REF!</v>
          </cell>
          <cell r="F58" t="e">
            <v>#REF!</v>
          </cell>
        </row>
        <row r="59">
          <cell r="A59">
            <v>86240</v>
          </cell>
          <cell r="B59">
            <v>86240</v>
          </cell>
          <cell r="C59">
            <v>0</v>
          </cell>
          <cell r="D59">
            <v>0</v>
          </cell>
          <cell r="E59" t="e">
            <v>#REF!</v>
          </cell>
          <cell r="F59" t="e">
            <v>#REF!</v>
          </cell>
        </row>
        <row r="60">
          <cell r="A60">
            <v>86440</v>
          </cell>
          <cell r="B60">
            <v>86440</v>
          </cell>
          <cell r="C60">
            <v>0</v>
          </cell>
          <cell r="D60">
            <v>0</v>
          </cell>
          <cell r="E60" t="e">
            <v>#REF!</v>
          </cell>
          <cell r="F60" t="e">
            <v>#REF!</v>
          </cell>
        </row>
        <row r="61">
          <cell r="A61">
            <v>86640</v>
          </cell>
          <cell r="B61">
            <v>86640</v>
          </cell>
          <cell r="C61">
            <v>0</v>
          </cell>
          <cell r="D61">
            <v>0</v>
          </cell>
          <cell r="E61" t="e">
            <v>#REF!</v>
          </cell>
          <cell r="F61" t="e">
            <v>#REF!</v>
          </cell>
        </row>
        <row r="62">
          <cell r="A62">
            <v>86840</v>
          </cell>
          <cell r="B62">
            <v>86840</v>
          </cell>
          <cell r="C62">
            <v>0</v>
          </cell>
          <cell r="D62">
            <v>0</v>
          </cell>
          <cell r="E62" t="e">
            <v>#REF!</v>
          </cell>
          <cell r="F62" t="e">
            <v>#REF!</v>
          </cell>
        </row>
        <row r="63">
          <cell r="A63">
            <v>87240</v>
          </cell>
          <cell r="B63">
            <v>87240</v>
          </cell>
          <cell r="C63">
            <v>0</v>
          </cell>
          <cell r="D63">
            <v>0</v>
          </cell>
          <cell r="E63" t="e">
            <v>#REF!</v>
          </cell>
          <cell r="F63" t="e">
            <v>#REF!</v>
          </cell>
        </row>
        <row r="64">
          <cell r="A64">
            <v>87640</v>
          </cell>
          <cell r="B64">
            <v>87640</v>
          </cell>
          <cell r="C64">
            <v>0</v>
          </cell>
          <cell r="D64">
            <v>0</v>
          </cell>
          <cell r="E64" t="e">
            <v>#REF!</v>
          </cell>
          <cell r="F64" t="e">
            <v>#REF!</v>
          </cell>
        </row>
        <row r="65">
          <cell r="A65">
            <v>88040</v>
          </cell>
          <cell r="B65">
            <v>88040</v>
          </cell>
          <cell r="C65">
            <v>0</v>
          </cell>
          <cell r="D65">
            <v>0</v>
          </cell>
          <cell r="E65" t="e">
            <v>#REF!</v>
          </cell>
          <cell r="F65" t="e">
            <v>#REF!</v>
          </cell>
        </row>
        <row r="66">
          <cell r="A66">
            <v>88440</v>
          </cell>
          <cell r="B66">
            <v>88440</v>
          </cell>
          <cell r="C66">
            <v>0</v>
          </cell>
          <cell r="D66">
            <v>0</v>
          </cell>
          <cell r="E66" t="e">
            <v>#REF!</v>
          </cell>
          <cell r="F66" t="e">
            <v>#REF!</v>
          </cell>
        </row>
        <row r="67">
          <cell r="A67">
            <v>88640</v>
          </cell>
          <cell r="B67">
            <v>88640</v>
          </cell>
          <cell r="C67">
            <v>0</v>
          </cell>
          <cell r="D67">
            <v>0</v>
          </cell>
          <cell r="E67" t="e">
            <v>#REF!</v>
          </cell>
          <cell r="F67" t="e">
            <v>#REF!</v>
          </cell>
        </row>
        <row r="68">
          <cell r="A68">
            <v>88840</v>
          </cell>
          <cell r="B68">
            <v>88840</v>
          </cell>
          <cell r="C68">
            <v>0</v>
          </cell>
          <cell r="D68">
            <v>0</v>
          </cell>
          <cell r="E68" t="e">
            <v>#REF!</v>
          </cell>
          <cell r="F68" t="e">
            <v>#REF!</v>
          </cell>
        </row>
        <row r="69">
          <cell r="A69">
            <v>90000</v>
          </cell>
          <cell r="B69">
            <v>90000</v>
          </cell>
          <cell r="C69">
            <v>0</v>
          </cell>
          <cell r="D69">
            <v>0</v>
          </cell>
          <cell r="E69" t="e">
            <v>#REF!</v>
          </cell>
          <cell r="F69" t="e">
            <v>#REF!</v>
          </cell>
        </row>
        <row r="70">
          <cell r="A70">
            <v>91000</v>
          </cell>
          <cell r="B70">
            <v>91000</v>
          </cell>
          <cell r="C70">
            <v>12866101.619999999</v>
          </cell>
          <cell r="D70">
            <v>12866101.619999999</v>
          </cell>
          <cell r="E70" t="e">
            <v>#REF!</v>
          </cell>
          <cell r="F70" t="e">
            <v>#REF!</v>
          </cell>
        </row>
        <row r="71">
          <cell r="A71">
            <v>91100</v>
          </cell>
          <cell r="B71">
            <v>91100</v>
          </cell>
          <cell r="C71">
            <v>1700</v>
          </cell>
          <cell r="D71">
            <v>1700</v>
          </cell>
          <cell r="E71" t="e">
            <v>#REF!</v>
          </cell>
          <cell r="F71" t="e">
            <v>#REF!</v>
          </cell>
        </row>
        <row r="72">
          <cell r="A72">
            <v>91200</v>
          </cell>
          <cell r="B72">
            <v>46200</v>
          </cell>
          <cell r="C72">
            <v>0</v>
          </cell>
          <cell r="D72">
            <v>0</v>
          </cell>
          <cell r="E72" t="e">
            <v>#REF!</v>
          </cell>
          <cell r="F72" t="e">
            <v>#REF!</v>
          </cell>
        </row>
        <row r="73">
          <cell r="A73">
            <v>91300</v>
          </cell>
          <cell r="B73">
            <v>91300</v>
          </cell>
          <cell r="C73">
            <v>0</v>
          </cell>
          <cell r="D73">
            <v>0</v>
          </cell>
          <cell r="E73" t="e">
            <v>#REF!</v>
          </cell>
          <cell r="F73" t="e">
            <v>#REF!</v>
          </cell>
        </row>
        <row r="74">
          <cell r="A74">
            <v>91400</v>
          </cell>
          <cell r="B74">
            <v>91400</v>
          </cell>
          <cell r="C74">
            <v>0</v>
          </cell>
          <cell r="D74">
            <v>0</v>
          </cell>
          <cell r="E74" t="e">
            <v>#REF!</v>
          </cell>
          <cell r="F74" t="e">
            <v>#REF!</v>
          </cell>
        </row>
        <row r="75">
          <cell r="A75">
            <v>91600</v>
          </cell>
          <cell r="B75">
            <v>91600</v>
          </cell>
          <cell r="C75">
            <v>89280000</v>
          </cell>
          <cell r="D75">
            <v>89280000</v>
          </cell>
          <cell r="E75" t="e">
            <v>#REF!</v>
          </cell>
          <cell r="F75" t="e">
            <v>#REF!</v>
          </cell>
        </row>
        <row r="76">
          <cell r="A76">
            <v>91700</v>
          </cell>
          <cell r="B76">
            <v>91700</v>
          </cell>
          <cell r="C76">
            <v>49781</v>
          </cell>
          <cell r="D76">
            <v>49781</v>
          </cell>
          <cell r="E76" t="e">
            <v>#REF!</v>
          </cell>
          <cell r="F76" t="e">
            <v>#REF!</v>
          </cell>
        </row>
        <row r="77">
          <cell r="A77">
            <v>91800</v>
          </cell>
          <cell r="B77">
            <v>91800</v>
          </cell>
          <cell r="C77">
            <v>0</v>
          </cell>
          <cell r="D77">
            <v>0</v>
          </cell>
          <cell r="E77" t="e">
            <v>#REF!</v>
          </cell>
          <cell r="F77" t="e">
            <v>#REF!</v>
          </cell>
        </row>
        <row r="78">
          <cell r="A78">
            <v>91900</v>
          </cell>
          <cell r="B78">
            <v>91900</v>
          </cell>
          <cell r="C78">
            <v>357596.33</v>
          </cell>
          <cell r="D78">
            <v>357596.33</v>
          </cell>
          <cell r="E78" t="e">
            <v>#REF!</v>
          </cell>
          <cell r="F78" t="e">
            <v>#REF!</v>
          </cell>
        </row>
        <row r="79">
          <cell r="A79">
            <v>92100</v>
          </cell>
          <cell r="B79">
            <v>92100</v>
          </cell>
          <cell r="C79">
            <v>0</v>
          </cell>
          <cell r="D79">
            <v>0</v>
          </cell>
          <cell r="E79" t="e">
            <v>#REF!</v>
          </cell>
          <cell r="F79" t="e">
            <v>#REF!</v>
          </cell>
        </row>
        <row r="80">
          <cell r="A80">
            <v>92200</v>
          </cell>
          <cell r="B80">
            <v>92200</v>
          </cell>
          <cell r="C80">
            <v>335237532</v>
          </cell>
          <cell r="D80">
            <v>335237532</v>
          </cell>
          <cell r="E80" t="e">
            <v>#REF!</v>
          </cell>
          <cell r="F80" t="e">
            <v>#REF!</v>
          </cell>
        </row>
        <row r="81">
          <cell r="A81">
            <v>92300</v>
          </cell>
          <cell r="B81">
            <v>92300</v>
          </cell>
          <cell r="C81">
            <v>0</v>
          </cell>
          <cell r="D81">
            <v>0</v>
          </cell>
          <cell r="E81" t="e">
            <v>#REF!</v>
          </cell>
          <cell r="F81" t="e">
            <v>#REF!</v>
          </cell>
        </row>
        <row r="82">
          <cell r="A82">
            <v>92400</v>
          </cell>
          <cell r="B82">
            <v>92400</v>
          </cell>
          <cell r="C82">
            <v>0</v>
          </cell>
          <cell r="D82">
            <v>0</v>
          </cell>
          <cell r="E82" t="e">
            <v>#REF!</v>
          </cell>
          <cell r="F82" t="e">
            <v>#REF!</v>
          </cell>
        </row>
        <row r="83">
          <cell r="A83">
            <v>92600</v>
          </cell>
          <cell r="B83">
            <v>92600</v>
          </cell>
          <cell r="C83">
            <v>0</v>
          </cell>
          <cell r="D83">
            <v>0</v>
          </cell>
          <cell r="E83" t="e">
            <v>#REF!</v>
          </cell>
          <cell r="F83" t="e">
            <v>#REF!</v>
          </cell>
        </row>
        <row r="84">
          <cell r="A84" t="str">
            <v>92700(GA)</v>
          </cell>
          <cell r="B84">
            <v>92700</v>
          </cell>
          <cell r="C84">
            <v>0</v>
          </cell>
          <cell r="D84">
            <v>0</v>
          </cell>
          <cell r="E84" t="e">
            <v>#REF!</v>
          </cell>
          <cell r="F84" t="e">
            <v>#REF!</v>
          </cell>
        </row>
        <row r="85">
          <cell r="A85" t="str">
            <v>92700(ENT)</v>
          </cell>
          <cell r="B85">
            <v>92700</v>
          </cell>
          <cell r="C85">
            <v>4970466</v>
          </cell>
          <cell r="D85">
            <v>4970466</v>
          </cell>
          <cell r="E85" t="e">
            <v>#REF!</v>
          </cell>
          <cell r="F85" t="e">
            <v>#REF!</v>
          </cell>
        </row>
        <row r="86">
          <cell r="A86">
            <v>92800</v>
          </cell>
          <cell r="B86">
            <v>92800</v>
          </cell>
          <cell r="C86">
            <v>0</v>
          </cell>
          <cell r="D86">
            <v>0</v>
          </cell>
          <cell r="E86" t="e">
            <v>#REF!</v>
          </cell>
          <cell r="F86" t="e">
            <v>#REF!</v>
          </cell>
        </row>
        <row r="87">
          <cell r="A87">
            <v>92900</v>
          </cell>
          <cell r="B87">
            <v>92900</v>
          </cell>
          <cell r="C87">
            <v>0</v>
          </cell>
          <cell r="D87">
            <v>0</v>
          </cell>
          <cell r="E87" t="e">
            <v>#REF!</v>
          </cell>
          <cell r="F87" t="e">
            <v>#REF!</v>
          </cell>
        </row>
        <row r="88">
          <cell r="A88">
            <v>93000</v>
          </cell>
          <cell r="B88">
            <v>93000</v>
          </cell>
          <cell r="C88">
            <v>0</v>
          </cell>
          <cell r="D88">
            <v>0</v>
          </cell>
          <cell r="E88" t="e">
            <v>#REF!</v>
          </cell>
          <cell r="F88" t="e">
            <v>#REF!</v>
          </cell>
        </row>
        <row r="89">
          <cell r="A89" t="str">
            <v>930X</v>
          </cell>
          <cell r="B89" t="str">
            <v>930X</v>
          </cell>
          <cell r="C89">
            <v>0</v>
          </cell>
          <cell r="D89">
            <v>0</v>
          </cell>
          <cell r="E89" t="e">
            <v>#REF!</v>
          </cell>
          <cell r="F89" t="e">
            <v>#REF!</v>
          </cell>
        </row>
        <row r="90">
          <cell r="A90">
            <v>94000</v>
          </cell>
          <cell r="B90">
            <v>94000</v>
          </cell>
          <cell r="C90">
            <v>0</v>
          </cell>
          <cell r="D90">
            <v>0</v>
          </cell>
          <cell r="E90" t="e">
            <v>#REF!</v>
          </cell>
          <cell r="F90" t="e">
            <v>#REF!</v>
          </cell>
        </row>
        <row r="91">
          <cell r="A91">
            <v>94200</v>
          </cell>
          <cell r="B91">
            <v>46200</v>
          </cell>
          <cell r="C91">
            <v>0</v>
          </cell>
          <cell r="D91">
            <v>0</v>
          </cell>
          <cell r="E91" t="e">
            <v>#REF!</v>
          </cell>
          <cell r="F91" t="e">
            <v>#REF!</v>
          </cell>
        </row>
        <row r="92">
          <cell r="A92">
            <v>94400</v>
          </cell>
          <cell r="B92">
            <v>94400</v>
          </cell>
          <cell r="C92">
            <v>0</v>
          </cell>
          <cell r="D92">
            <v>0</v>
          </cell>
          <cell r="E92" t="e">
            <v>#REF!</v>
          </cell>
          <cell r="F92" t="e">
            <v>#REF!</v>
          </cell>
        </row>
        <row r="93">
          <cell r="A93">
            <v>94700</v>
          </cell>
          <cell r="B93">
            <v>94700</v>
          </cell>
          <cell r="C93">
            <v>0</v>
          </cell>
          <cell r="D93">
            <v>0</v>
          </cell>
          <cell r="E93" t="e">
            <v>#REF!</v>
          </cell>
          <cell r="F93" t="e">
            <v>#REF!</v>
          </cell>
        </row>
        <row r="94">
          <cell r="A94">
            <v>94800</v>
          </cell>
          <cell r="B94">
            <v>94800</v>
          </cell>
          <cell r="C94">
            <v>0</v>
          </cell>
          <cell r="D94">
            <v>0</v>
          </cell>
          <cell r="E94" t="e">
            <v>#REF!</v>
          </cell>
          <cell r="F94" t="e">
            <v>#REF!</v>
          </cell>
        </row>
        <row r="95">
          <cell r="A95">
            <v>94900</v>
          </cell>
          <cell r="B95">
            <v>94900</v>
          </cell>
          <cell r="C95">
            <v>0</v>
          </cell>
          <cell r="D95">
            <v>0</v>
          </cell>
          <cell r="E95" t="e">
            <v>#REF!</v>
          </cell>
          <cell r="F95" t="e">
            <v>#REF!</v>
          </cell>
        </row>
        <row r="96">
          <cell r="A96">
            <v>95000</v>
          </cell>
          <cell r="B96">
            <v>95000</v>
          </cell>
          <cell r="C96">
            <v>0</v>
          </cell>
          <cell r="D96">
            <v>0</v>
          </cell>
          <cell r="E96" t="e">
            <v>#REF!</v>
          </cell>
          <cell r="F96" t="e">
            <v>#REF!</v>
          </cell>
        </row>
        <row r="97">
          <cell r="A97">
            <v>95100</v>
          </cell>
          <cell r="B97">
            <v>95100</v>
          </cell>
          <cell r="C97">
            <v>0</v>
          </cell>
          <cell r="D97">
            <v>0</v>
          </cell>
          <cell r="E97" t="e">
            <v>#REF!</v>
          </cell>
          <cell r="F97" t="e">
            <v>#REF!</v>
          </cell>
        </row>
        <row r="98">
          <cell r="A98">
            <v>95500</v>
          </cell>
          <cell r="B98">
            <v>95500</v>
          </cell>
          <cell r="C98">
            <v>0</v>
          </cell>
          <cell r="D98">
            <v>0</v>
          </cell>
          <cell r="E98" t="e">
            <v>#REF!</v>
          </cell>
          <cell r="F98" t="e">
            <v>#REF!</v>
          </cell>
        </row>
        <row r="99">
          <cell r="A99">
            <v>95800</v>
          </cell>
          <cell r="B99">
            <v>95800</v>
          </cell>
          <cell r="C99">
            <v>0</v>
          </cell>
          <cell r="D99">
            <v>0</v>
          </cell>
          <cell r="E99" t="e">
            <v>#REF!</v>
          </cell>
          <cell r="F99" t="e">
            <v>#REF!</v>
          </cell>
        </row>
        <row r="100">
          <cell r="A100">
            <v>96000</v>
          </cell>
          <cell r="B100">
            <v>48400</v>
          </cell>
          <cell r="C100">
            <v>0</v>
          </cell>
          <cell r="D100">
            <v>0</v>
          </cell>
          <cell r="E100" t="e">
            <v>#REF!</v>
          </cell>
          <cell r="F100" t="e">
            <v>#REF!</v>
          </cell>
        </row>
        <row r="101">
          <cell r="A101">
            <v>96800</v>
          </cell>
          <cell r="B101">
            <v>96800</v>
          </cell>
          <cell r="C101">
            <v>0</v>
          </cell>
          <cell r="D101">
            <v>0</v>
          </cell>
          <cell r="E101" t="e">
            <v>#REF!</v>
          </cell>
          <cell r="F101" t="e">
            <v>#REF!</v>
          </cell>
        </row>
        <row r="102">
          <cell r="A102">
            <v>96900</v>
          </cell>
          <cell r="B102">
            <v>96900</v>
          </cell>
          <cell r="C102">
            <v>0</v>
          </cell>
          <cell r="D102">
            <v>0</v>
          </cell>
          <cell r="E102" t="e">
            <v>#REF!</v>
          </cell>
          <cell r="F102" t="e">
            <v>#REF!</v>
          </cell>
        </row>
        <row r="103">
          <cell r="A103">
            <v>97300</v>
          </cell>
          <cell r="B103">
            <v>97300</v>
          </cell>
          <cell r="C103">
            <v>0</v>
          </cell>
          <cell r="D103">
            <v>0</v>
          </cell>
          <cell r="E103" t="e">
            <v>#REF!</v>
          </cell>
          <cell r="F103" t="e">
            <v>#REF!</v>
          </cell>
        </row>
        <row r="104">
          <cell r="A104">
            <v>97400</v>
          </cell>
          <cell r="B104">
            <v>97400</v>
          </cell>
          <cell r="C104">
            <v>140033</v>
          </cell>
          <cell r="D104">
            <v>140033</v>
          </cell>
          <cell r="E104" t="e">
            <v>#REF!</v>
          </cell>
          <cell r="F104" t="e">
            <v>#REF!</v>
          </cell>
        </row>
        <row r="105">
          <cell r="A105">
            <v>97500</v>
          </cell>
          <cell r="B105">
            <v>97500</v>
          </cell>
          <cell r="C105">
            <v>0</v>
          </cell>
          <cell r="D105">
            <v>0</v>
          </cell>
          <cell r="E105" t="e">
            <v>#REF!</v>
          </cell>
          <cell r="F105" t="e">
            <v>#REF!</v>
          </cell>
        </row>
        <row r="106">
          <cell r="A106">
            <v>97600</v>
          </cell>
          <cell r="B106">
            <v>97600</v>
          </cell>
          <cell r="C106">
            <v>418682.59</v>
          </cell>
          <cell r="D106">
            <v>418682.59</v>
          </cell>
          <cell r="E106" t="e">
            <v>#REF!</v>
          </cell>
          <cell r="F106" t="e">
            <v>#REF!</v>
          </cell>
        </row>
        <row r="107">
          <cell r="A107">
            <v>97700</v>
          </cell>
          <cell r="B107">
            <v>97700</v>
          </cell>
          <cell r="C107">
            <v>0</v>
          </cell>
          <cell r="D107">
            <v>0</v>
          </cell>
          <cell r="E107" t="e">
            <v>#REF!</v>
          </cell>
          <cell r="F107" t="e">
            <v>#REF!</v>
          </cell>
        </row>
        <row r="108">
          <cell r="A108">
            <v>98000</v>
          </cell>
          <cell r="B108">
            <v>98000</v>
          </cell>
          <cell r="C108">
            <v>0</v>
          </cell>
          <cell r="D108">
            <v>0</v>
          </cell>
          <cell r="E108" t="e">
            <v>#REF!</v>
          </cell>
          <cell r="F108" t="e">
            <v>#REF!</v>
          </cell>
        </row>
        <row r="109">
          <cell r="A109">
            <v>98100</v>
          </cell>
          <cell r="B109">
            <v>98100</v>
          </cell>
          <cell r="C109">
            <v>0</v>
          </cell>
          <cell r="D109">
            <v>0</v>
          </cell>
          <cell r="E109" t="e">
            <v>#REF!</v>
          </cell>
          <cell r="F109" t="e">
            <v>#REF!</v>
          </cell>
        </row>
        <row r="110">
          <cell r="A110">
            <v>98200</v>
          </cell>
          <cell r="B110">
            <v>98200</v>
          </cell>
          <cell r="C110">
            <v>0</v>
          </cell>
          <cell r="D110">
            <v>0</v>
          </cell>
          <cell r="E110" t="e">
            <v>#REF!</v>
          </cell>
          <cell r="F110" t="e">
            <v>#REF!</v>
          </cell>
        </row>
        <row r="111">
          <cell r="A111">
            <v>98400</v>
          </cell>
          <cell r="B111">
            <v>46200</v>
          </cell>
          <cell r="C111">
            <v>0</v>
          </cell>
          <cell r="D111">
            <v>0</v>
          </cell>
          <cell r="E111" t="e">
            <v>#REF!</v>
          </cell>
          <cell r="F111" t="e">
            <v>#REF!</v>
          </cell>
        </row>
        <row r="112">
          <cell r="A112">
            <v>98800</v>
          </cell>
          <cell r="B112">
            <v>98800</v>
          </cell>
          <cell r="C112">
            <v>0</v>
          </cell>
          <cell r="D112">
            <v>0</v>
          </cell>
          <cell r="E112" t="e">
            <v>#REF!</v>
          </cell>
          <cell r="F112" t="e">
            <v>#REF!</v>
          </cell>
        </row>
        <row r="113">
          <cell r="A113">
            <v>98900</v>
          </cell>
          <cell r="B113">
            <v>98900</v>
          </cell>
          <cell r="C113">
            <v>0</v>
          </cell>
          <cell r="D113">
            <v>0</v>
          </cell>
          <cell r="E113" t="e">
            <v>#REF!</v>
          </cell>
          <cell r="F113" t="e">
            <v>#REF!</v>
          </cell>
        </row>
        <row r="114">
          <cell r="A114">
            <v>99000</v>
          </cell>
          <cell r="B114">
            <v>99000</v>
          </cell>
          <cell r="C114">
            <v>0</v>
          </cell>
          <cell r="D114">
            <v>0</v>
          </cell>
          <cell r="E114" t="e">
            <v>#REF!</v>
          </cell>
          <cell r="F114" t="e">
            <v>#REF!</v>
          </cell>
        </row>
        <row r="115">
          <cell r="A115">
            <v>99100</v>
          </cell>
          <cell r="B115">
            <v>99100</v>
          </cell>
          <cell r="C115">
            <v>0</v>
          </cell>
          <cell r="D115">
            <v>0</v>
          </cell>
          <cell r="E115" t="e">
            <v>#REF!</v>
          </cell>
          <cell r="F115" t="e">
            <v>#REF!</v>
          </cell>
        </row>
        <row r="116">
          <cell r="A116">
            <v>99200</v>
          </cell>
          <cell r="B116">
            <v>99200</v>
          </cell>
          <cell r="C116">
            <v>0</v>
          </cell>
          <cell r="D116">
            <v>0</v>
          </cell>
          <cell r="E116" t="e">
            <v>#REF!</v>
          </cell>
          <cell r="F116" t="e">
            <v>#REF!</v>
          </cell>
        </row>
        <row r="117">
          <cell r="A117">
            <v>53620</v>
          </cell>
          <cell r="B117">
            <v>53620</v>
          </cell>
          <cell r="C117">
            <v>0</v>
          </cell>
          <cell r="D117">
            <v>0</v>
          </cell>
          <cell r="E117" t="e">
            <v>#REF!</v>
          </cell>
          <cell r="F117" t="e">
            <v>#REF!</v>
          </cell>
        </row>
        <row r="118">
          <cell r="A118">
            <v>53920</v>
          </cell>
          <cell r="B118">
            <v>53920</v>
          </cell>
          <cell r="C118">
            <v>0</v>
          </cell>
          <cell r="D118">
            <v>0</v>
          </cell>
          <cell r="E118" t="e">
            <v>#REF!</v>
          </cell>
          <cell r="F118" t="e">
            <v>#REF!</v>
          </cell>
        </row>
        <row r="119">
          <cell r="A119">
            <v>50910</v>
          </cell>
          <cell r="B119">
            <v>50910</v>
          </cell>
          <cell r="C119">
            <v>0</v>
          </cell>
          <cell r="D119">
            <v>0</v>
          </cell>
          <cell r="E119" t="e">
            <v>#REF!</v>
          </cell>
          <cell r="F119" t="e">
            <v>#REF!</v>
          </cell>
        </row>
        <row r="120">
          <cell r="A120" t="str">
            <v>47200(CU)</v>
          </cell>
          <cell r="B120">
            <v>50920</v>
          </cell>
          <cell r="C120">
            <v>0</v>
          </cell>
          <cell r="D120">
            <v>0</v>
          </cell>
          <cell r="E120" t="e">
            <v>#REF!</v>
          </cell>
          <cell r="F120" t="e">
            <v>#REF!</v>
          </cell>
        </row>
        <row r="121">
          <cell r="A121">
            <v>50320</v>
          </cell>
          <cell r="B121">
            <v>50320</v>
          </cell>
          <cell r="C121">
            <v>0</v>
          </cell>
          <cell r="D121">
            <v>0</v>
          </cell>
          <cell r="E121" t="e">
            <v>#REF!</v>
          </cell>
          <cell r="F121" t="e">
            <v>#REF!</v>
          </cell>
        </row>
        <row r="122">
          <cell r="A122">
            <v>50340</v>
          </cell>
          <cell r="B122">
            <v>50340</v>
          </cell>
          <cell r="C122">
            <v>80247</v>
          </cell>
          <cell r="D122">
            <v>80247</v>
          </cell>
          <cell r="E122" t="e">
            <v>#REF!</v>
          </cell>
          <cell r="F122" t="e">
            <v>#REF!</v>
          </cell>
        </row>
        <row r="123">
          <cell r="A123">
            <v>50350</v>
          </cell>
          <cell r="B123">
            <v>50350</v>
          </cell>
          <cell r="C123">
            <v>0</v>
          </cell>
          <cell r="D123">
            <v>0</v>
          </cell>
          <cell r="E123" t="e">
            <v>#REF!</v>
          </cell>
          <cell r="F123" t="e">
            <v>#REF!</v>
          </cell>
        </row>
        <row r="124">
          <cell r="A124">
            <v>50360</v>
          </cell>
          <cell r="B124">
            <v>50360</v>
          </cell>
          <cell r="C124">
            <v>87580</v>
          </cell>
          <cell r="D124">
            <v>87580</v>
          </cell>
          <cell r="E124" t="e">
            <v>#REF!</v>
          </cell>
          <cell r="F124" t="e">
            <v>#REF!</v>
          </cell>
        </row>
        <row r="125">
          <cell r="A125">
            <v>54310</v>
          </cell>
          <cell r="B125">
            <v>54310</v>
          </cell>
          <cell r="C125">
            <v>0</v>
          </cell>
          <cell r="D125">
            <v>0</v>
          </cell>
          <cell r="E125" t="e">
            <v>#REF!</v>
          </cell>
          <cell r="F125" t="e">
            <v>#REF!</v>
          </cell>
        </row>
        <row r="126">
          <cell r="A126">
            <v>54520</v>
          </cell>
          <cell r="B126">
            <v>54520</v>
          </cell>
          <cell r="C126">
            <v>600839</v>
          </cell>
          <cell r="D126">
            <v>600839</v>
          </cell>
          <cell r="E126" t="e">
            <v>#REF!</v>
          </cell>
          <cell r="F126" t="e">
            <v>#REF!</v>
          </cell>
        </row>
        <row r="127">
          <cell r="A127">
            <v>51220</v>
          </cell>
          <cell r="B127">
            <v>51220</v>
          </cell>
          <cell r="C127">
            <v>0</v>
          </cell>
          <cell r="D127">
            <v>0</v>
          </cell>
          <cell r="E127" t="e">
            <v>#REF!</v>
          </cell>
          <cell r="F127" t="e">
            <v>#REF!</v>
          </cell>
        </row>
        <row r="128">
          <cell r="A128">
            <v>51240</v>
          </cell>
          <cell r="B128">
            <v>51240</v>
          </cell>
          <cell r="C128">
            <v>0</v>
          </cell>
          <cell r="D128">
            <v>0</v>
          </cell>
          <cell r="E128" t="e">
            <v>#REF!</v>
          </cell>
          <cell r="F128" t="e">
            <v>#REF!</v>
          </cell>
        </row>
        <row r="129">
          <cell r="A129">
            <v>51250</v>
          </cell>
          <cell r="B129">
            <v>51250</v>
          </cell>
          <cell r="C129">
            <v>0</v>
          </cell>
          <cell r="D129">
            <v>0</v>
          </cell>
          <cell r="E129" t="e">
            <v>#REF!</v>
          </cell>
          <cell r="F129" t="e">
            <v>#REF!</v>
          </cell>
        </row>
        <row r="130">
          <cell r="A130">
            <v>51810</v>
          </cell>
          <cell r="B130">
            <v>51810</v>
          </cell>
          <cell r="C130">
            <v>0</v>
          </cell>
          <cell r="D130">
            <v>0</v>
          </cell>
          <cell r="E130" t="e">
            <v>#REF!</v>
          </cell>
          <cell r="F130" t="e">
            <v>#REF!</v>
          </cell>
        </row>
        <row r="131">
          <cell r="A131">
            <v>51820</v>
          </cell>
          <cell r="B131">
            <v>51820</v>
          </cell>
          <cell r="C131">
            <v>0</v>
          </cell>
          <cell r="D131">
            <v>0</v>
          </cell>
          <cell r="E131" t="e">
            <v>#REF!</v>
          </cell>
          <cell r="F131" t="e">
            <v>#REF!</v>
          </cell>
        </row>
        <row r="132">
          <cell r="A132">
            <v>51840</v>
          </cell>
          <cell r="B132">
            <v>51840</v>
          </cell>
          <cell r="C132">
            <v>0</v>
          </cell>
          <cell r="D132">
            <v>0</v>
          </cell>
          <cell r="E132" t="e">
            <v>#REF!</v>
          </cell>
          <cell r="F132" t="e">
            <v>#REF!</v>
          </cell>
        </row>
        <row r="133">
          <cell r="A133" t="str">
            <v>47200_30400</v>
          </cell>
          <cell r="B133" t="str">
            <v>47200_30400</v>
          </cell>
          <cell r="C133">
            <v>230438996</v>
          </cell>
          <cell r="D133">
            <v>230438996</v>
          </cell>
          <cell r="E133" t="e">
            <v>#REF!</v>
          </cell>
          <cell r="F133" t="e">
            <v>#REF!</v>
          </cell>
        </row>
        <row r="134">
          <cell r="A134">
            <v>55120</v>
          </cell>
          <cell r="B134">
            <v>55120</v>
          </cell>
          <cell r="C134">
            <v>0</v>
          </cell>
          <cell r="D134">
            <v>0</v>
          </cell>
          <cell r="E134" t="e">
            <v>#REF!</v>
          </cell>
          <cell r="F134" t="e">
            <v>#REF!</v>
          </cell>
        </row>
      </sheetData>
      <sheetData sheetId="9"/>
      <sheetData sheetId="10"/>
      <sheetData sheetId="11"/>
      <sheetData sheetId="12"/>
      <sheetData sheetId="13"/>
      <sheetData sheetId="14"/>
      <sheetData sheetId="15">
        <row r="1">
          <cell r="A1" t="str">
            <v>BU</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definedNames>
      <definedName name="HsDescription"/>
      <definedName name="HsGetValue"/>
      <definedName name="HsSetValue"/>
    </definedNames>
    <sheetDataSet>
      <sheetData sheetId="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https://sao.georgia.gov/form/year-end-forms" TargetMode="External"/><Relationship Id="rId2" Type="http://schemas.openxmlformats.org/officeDocument/2006/relationships/hyperlink" Target="https://sao.georgia.gov/training-calendars/year-end-reporting-training/year-end-training-videos-presentations" TargetMode="External"/><Relationship Id="rId1" Type="http://schemas.openxmlformats.org/officeDocument/2006/relationships/hyperlink" Target="mailto:donna.winn@sao.ga.gov" TargetMode="External"/><Relationship Id="rId6" Type="http://schemas.openxmlformats.org/officeDocument/2006/relationships/vmlDrawing" Target="../drawings/vmlDrawing2.v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customProperty" Target="../customProperty2.bin"/><Relationship Id="rId1" Type="http://schemas.openxmlformats.org/officeDocument/2006/relationships/printerSettings" Target="../printerSettings/printerSettings8.bin"/><Relationship Id="rId6" Type="http://schemas.openxmlformats.org/officeDocument/2006/relationships/comments" Target="../comments2.xml"/><Relationship Id="rId5" Type="http://schemas.openxmlformats.org/officeDocument/2006/relationships/vmlDrawing" Target="../drawings/vmlDrawing8.vml"/><Relationship Id="rId4"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customProperty" Target="../customProperty4.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2:AA27"/>
  <sheetViews>
    <sheetView zoomScaleNormal="100" workbookViewId="0">
      <selection activeCell="B25" sqref="B25"/>
    </sheetView>
  </sheetViews>
  <sheetFormatPr defaultColWidth="9.33203125" defaultRowHeight="13.2" outlineLevelCol="1"/>
  <cols>
    <col min="1" max="1" width="5.33203125" style="20" customWidth="1"/>
    <col min="2" max="2" width="4.5546875" style="20" customWidth="1"/>
    <col min="3" max="3" width="3.44140625" style="20" customWidth="1"/>
    <col min="4" max="4" width="75.44140625" style="20" customWidth="1"/>
    <col min="5" max="25" width="9.33203125" style="20"/>
    <col min="26" max="26" width="0" style="20" hidden="1" customWidth="1" outlineLevel="1"/>
    <col min="27" max="27" width="9.33203125" style="20" collapsed="1"/>
    <col min="28" max="16384" width="9.33203125" style="20"/>
  </cols>
  <sheetData>
    <row r="2" spans="1:26" s="17" customFormat="1" ht="15.6">
      <c r="A2" s="16"/>
      <c r="B2" s="16"/>
      <c r="C2" s="16"/>
      <c r="D2" s="15"/>
    </row>
    <row r="3" spans="1:26" s="14" customFormat="1" ht="17.399999999999999">
      <c r="A3" s="16" t="s">
        <v>9</v>
      </c>
      <c r="C3" s="16"/>
      <c r="D3" s="205" t="str">
        <f>'Long Term Liabilities'!A1&amp;" Checklist"</f>
        <v>Long-Term Liabilities Checklist</v>
      </c>
    </row>
    <row r="4" spans="1:26" s="14" customFormat="1" ht="15.6">
      <c r="A4" s="16"/>
      <c r="C4" s="16"/>
      <c r="D4" s="31"/>
    </row>
    <row r="5" spans="1:26" s="14" customFormat="1" ht="15.6">
      <c r="A5" s="16" t="s">
        <v>11</v>
      </c>
      <c r="C5" s="16"/>
      <c r="D5" s="32">
        <f>Instructions!C4</f>
        <v>45884</v>
      </c>
      <c r="E5" s="215" t="s">
        <v>423</v>
      </c>
      <c r="F5" s="216"/>
      <c r="G5" s="216"/>
      <c r="H5" s="216"/>
    </row>
    <row r="6" spans="1:26" s="14" customFormat="1" ht="15.6">
      <c r="A6" s="16"/>
      <c r="C6" s="16"/>
      <c r="D6" s="32"/>
      <c r="E6" s="215" t="s">
        <v>424</v>
      </c>
      <c r="F6" s="216"/>
      <c r="G6" s="216"/>
      <c r="H6" s="216"/>
    </row>
    <row r="7" spans="1:26" s="14" customFormat="1" ht="15.6">
      <c r="A7" s="16" t="s">
        <v>34</v>
      </c>
      <c r="C7" s="16"/>
      <c r="D7" s="33" t="e">
        <f>'Long Term Liabilities'!D3&amp;" "&amp;'Long Term Liabilities'!D4</f>
        <v>#N/A</v>
      </c>
      <c r="E7" s="215" t="s">
        <v>425</v>
      </c>
      <c r="F7" s="216"/>
      <c r="G7" s="216"/>
      <c r="H7" s="216"/>
    </row>
    <row r="8" spans="1:26" s="17" customFormat="1" ht="16.5" customHeight="1">
      <c r="B8" s="16"/>
      <c r="C8" s="16"/>
      <c r="D8" s="15"/>
    </row>
    <row r="9" spans="1:26" ht="13.8">
      <c r="A9" s="220"/>
      <c r="B9" s="220"/>
      <c r="C9" s="220"/>
      <c r="D9" s="220"/>
    </row>
    <row r="10" spans="1:26" ht="13.8">
      <c r="A10" s="220"/>
      <c r="B10" s="221"/>
      <c r="C10" s="223" t="s">
        <v>482</v>
      </c>
      <c r="D10" s="220" t="s">
        <v>181</v>
      </c>
      <c r="Z10" s="20" t="s">
        <v>185</v>
      </c>
    </row>
    <row r="11" spans="1:26" ht="13.8">
      <c r="A11" s="220"/>
      <c r="B11" s="220"/>
      <c r="C11" s="220"/>
      <c r="D11" s="220" t="s">
        <v>138</v>
      </c>
    </row>
    <row r="12" spans="1:26" ht="13.8">
      <c r="A12" s="220"/>
      <c r="B12" s="220"/>
      <c r="C12" s="220"/>
      <c r="D12" s="220"/>
    </row>
    <row r="13" spans="1:26" ht="27.6">
      <c r="A13" s="220"/>
      <c r="B13" s="221"/>
      <c r="C13" s="223" t="s">
        <v>483</v>
      </c>
      <c r="D13" s="222" t="s">
        <v>618</v>
      </c>
    </row>
    <row r="14" spans="1:26" ht="13.8">
      <c r="A14" s="220"/>
      <c r="B14" s="220"/>
      <c r="C14" s="220"/>
      <c r="D14" s="220"/>
    </row>
    <row r="15" spans="1:26" ht="13.8">
      <c r="A15" s="220"/>
      <c r="B15" s="221"/>
      <c r="C15" s="223" t="s">
        <v>484</v>
      </c>
      <c r="D15" s="220" t="s">
        <v>137</v>
      </c>
    </row>
    <row r="16" spans="1:26" ht="13.8">
      <c r="A16" s="220"/>
      <c r="B16" s="220"/>
      <c r="C16" s="220"/>
      <c r="D16" s="220"/>
    </row>
    <row r="17" spans="1:4" ht="45" customHeight="1">
      <c r="A17" s="220"/>
      <c r="B17" s="221"/>
      <c r="C17" s="223" t="s">
        <v>485</v>
      </c>
      <c r="D17" s="222" t="s">
        <v>616</v>
      </c>
    </row>
    <row r="18" spans="1:4" ht="13.8">
      <c r="A18" s="220"/>
      <c r="B18" s="220"/>
      <c r="C18" s="220"/>
      <c r="D18" s="220"/>
    </row>
    <row r="19" spans="1:4" ht="49.35" customHeight="1">
      <c r="A19" s="220"/>
      <c r="B19" s="221"/>
      <c r="C19" s="223" t="s">
        <v>486</v>
      </c>
      <c r="D19" s="222" t="s">
        <v>617</v>
      </c>
    </row>
    <row r="20" spans="1:4" ht="13.8">
      <c r="A20" s="220"/>
      <c r="B20" s="220"/>
      <c r="C20" s="220"/>
      <c r="D20" s="220"/>
    </row>
    <row r="21" spans="1:4" ht="36.6" customHeight="1">
      <c r="A21" s="220"/>
      <c r="B21" s="221"/>
      <c r="C21" s="223" t="s">
        <v>487</v>
      </c>
      <c r="D21" s="222" t="s">
        <v>614</v>
      </c>
    </row>
    <row r="22" spans="1:4" ht="13.8">
      <c r="A22" s="220"/>
      <c r="B22" s="220"/>
      <c r="C22" s="220"/>
      <c r="D22" s="220"/>
    </row>
    <row r="23" spans="1:4" ht="27.6">
      <c r="A23" s="220"/>
      <c r="B23" s="221"/>
      <c r="C23" s="223" t="s">
        <v>608</v>
      </c>
      <c r="D23" s="222" t="s">
        <v>615</v>
      </c>
    </row>
    <row r="24" spans="1:4" ht="13.8">
      <c r="A24" s="220"/>
      <c r="B24" s="220"/>
      <c r="C24" s="220"/>
      <c r="D24" s="220"/>
    </row>
    <row r="25" spans="1:4" ht="27.6">
      <c r="A25" s="220"/>
      <c r="B25" s="221"/>
      <c r="C25" s="223" t="s">
        <v>609</v>
      </c>
      <c r="D25" s="222" t="s">
        <v>610</v>
      </c>
    </row>
    <row r="26" spans="1:4" ht="13.8">
      <c r="A26" s="220"/>
      <c r="B26" s="220"/>
      <c r="C26" s="220"/>
      <c r="D26" s="220"/>
    </row>
    <row r="27" spans="1:4" ht="13.8">
      <c r="A27" s="220"/>
      <c r="B27" s="220"/>
      <c r="C27" s="220"/>
      <c r="D27" s="220"/>
    </row>
  </sheetData>
  <sheetProtection algorithmName="SHA-512" hashValue="YXymBtShEhryj8TL6iwBFYLdSMloqfzz43fmnRqF4y8LrPWRpo/s8t6iaI+Nw6/ij9PZjiBBc9XwKXDQjIyA0Q==" saltValue="kaEuNl/lVtLC12Lgq1QHNw==" spinCount="100000" sheet="1" formatCells="0" formatColumns="0" formatRows="0" insertColumns="0" insertRows="0"/>
  <pageMargins left="0.35" right="0.45" top="1.18" bottom="0.75" header="0.35" footer="0.5"/>
  <pageSetup scale="93"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customProperties>
    <customPr name="WORKBKFUNCTIONCACHE" r:id="rId2"/>
  </customProperties>
  <ignoredErrors>
    <ignoredError sqref="D7" evalError="1"/>
  </ignoredErrors>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'Entity List 6.30.2025'!$G$2:$G$4</xm:f>
          </x14:formula1>
          <xm:sqref>B25 B10 B13 B15 B17 B19 B21 B23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A7207-6FB5-4E76-A55D-37F365B99DE1}">
  <sheetPr>
    <tabColor rgb="FFFF99FF"/>
    <pageSetUpPr fitToPage="1"/>
  </sheetPr>
  <dimension ref="B1:DG5"/>
  <sheetViews>
    <sheetView workbookViewId="0">
      <pane xSplit="2" ySplit="1" topLeftCell="C2" activePane="bottomRight" state="frozen"/>
      <selection activeCell="B10" sqref="B10"/>
      <selection pane="topRight" activeCell="B10" sqref="B10"/>
      <selection pane="bottomLeft" activeCell="B10" sqref="B10"/>
      <selection pane="bottomRight" activeCell="J3" sqref="J3"/>
    </sheetView>
  </sheetViews>
  <sheetFormatPr defaultColWidth="9.33203125" defaultRowHeight="13.2"/>
  <cols>
    <col min="1" max="1" width="3.6640625" customWidth="1"/>
    <col min="2" max="2" width="17.5546875" style="97" bestFit="1" customWidth="1"/>
    <col min="3" max="3" width="20" style="97" bestFit="1" customWidth="1"/>
    <col min="4" max="4" width="14.5546875" style="98" bestFit="1" customWidth="1"/>
    <col min="5" max="5" width="11" style="104" bestFit="1" customWidth="1"/>
    <col min="6" max="6" width="14.44140625" style="99" bestFit="1" customWidth="1"/>
    <col min="7" max="7" width="33.6640625" style="99" bestFit="1" customWidth="1"/>
    <col min="8" max="8" width="8.33203125" bestFit="1" customWidth="1"/>
    <col min="9" max="9" width="9" bestFit="1" customWidth="1"/>
    <col min="10" max="10" width="7.33203125" bestFit="1" customWidth="1"/>
    <col min="11" max="11" width="15.5546875" bestFit="1" customWidth="1"/>
    <col min="12" max="12" width="20.44140625" bestFit="1" customWidth="1"/>
    <col min="13" max="15" width="10.6640625" bestFit="1" customWidth="1"/>
    <col min="16" max="16" width="26.6640625" style="96" customWidth="1"/>
    <col min="17" max="17" width="11" bestFit="1" customWidth="1"/>
    <col min="18" max="18" width="15.33203125" bestFit="1" customWidth="1"/>
    <col min="19" max="19" width="10.6640625" bestFit="1" customWidth="1"/>
    <col min="20" max="20" width="15.6640625" bestFit="1" customWidth="1"/>
    <col min="111" max="111" width="9.33203125" style="21"/>
    <col min="112" max="112" width="70.44140625" bestFit="1" customWidth="1"/>
  </cols>
  <sheetData>
    <row r="1" spans="2:111">
      <c r="B1" s="92" t="s">
        <v>193</v>
      </c>
      <c r="C1" s="92" t="s">
        <v>192</v>
      </c>
      <c r="D1" s="247" t="s">
        <v>549</v>
      </c>
      <c r="E1" s="93" t="s">
        <v>191</v>
      </c>
      <c r="F1" s="94" t="s">
        <v>550</v>
      </c>
      <c r="G1" s="236" t="s">
        <v>551</v>
      </c>
      <c r="H1" s="95" t="s">
        <v>35</v>
      </c>
      <c r="I1" s="237" t="s">
        <v>36</v>
      </c>
      <c r="J1" s="237" t="s">
        <v>37</v>
      </c>
      <c r="K1" s="237" t="s">
        <v>527</v>
      </c>
      <c r="L1" s="237" t="s">
        <v>528</v>
      </c>
      <c r="M1" s="237" t="s">
        <v>39</v>
      </c>
      <c r="N1" s="237" t="s">
        <v>40</v>
      </c>
      <c r="O1" s="237" t="s">
        <v>41</v>
      </c>
      <c r="P1" s="238" t="s">
        <v>529</v>
      </c>
      <c r="Q1" s="237" t="s">
        <v>43</v>
      </c>
      <c r="R1" s="237" t="s">
        <v>45</v>
      </c>
      <c r="S1" s="237" t="s">
        <v>42</v>
      </c>
      <c r="T1" s="237" t="s">
        <v>530</v>
      </c>
    </row>
    <row r="2" spans="2:111" s="1" customFormat="1">
      <c r="B2" s="97" t="s">
        <v>195</v>
      </c>
      <c r="C2" s="97" t="s">
        <v>196</v>
      </c>
      <c r="D2" s="98" t="e">
        <f>[2]!HsSetValue(E2,"FCC","Scenario#"&amp;Q2&amp;";Years#"&amp;J2&amp;";Period#"&amp;I2&amp;";View#"&amp;R2&amp;";Entity#"&amp;H2&amp;";Data Source#"&amp;K2&amp;";Account#"&amp;F2&amp;";Intercompany#"&amp;L2&amp;";Movement#"&amp;P2&amp;";Consolidation#"&amp;T2&amp;";Custom1#"&amp;M2&amp;";Custom2#"&amp;N2&amp;";Custom3#"&amp;O2&amp;";Custom4#"&amp;S2&amp;"")</f>
        <v>#VALUE!</v>
      </c>
      <c r="E2" s="214"/>
      <c r="F2" s="99" t="s">
        <v>198</v>
      </c>
      <c r="G2" s="100" t="s">
        <v>540</v>
      </c>
      <c r="H2" s="185" t="e">
        <f>VLOOKUP('Long Term Liabilities'!D3,'Entity List 6.30.2025'!A:C,3,FALSE)</f>
        <v>#N/A</v>
      </c>
      <c r="I2" s="239" t="s">
        <v>531</v>
      </c>
      <c r="J2" s="240" t="s">
        <v>662</v>
      </c>
      <c r="K2" s="240" t="s">
        <v>532</v>
      </c>
      <c r="L2" s="240" t="s">
        <v>533</v>
      </c>
      <c r="M2" s="240" t="s">
        <v>534</v>
      </c>
      <c r="N2" s="240" t="s">
        <v>535</v>
      </c>
      <c r="O2" s="240" t="s">
        <v>536</v>
      </c>
      <c r="P2" s="240" t="s">
        <v>603</v>
      </c>
      <c r="Q2" s="240" t="s">
        <v>44</v>
      </c>
      <c r="R2" s="240" t="s">
        <v>537</v>
      </c>
      <c r="S2" s="240" t="s">
        <v>538</v>
      </c>
      <c r="T2" s="240" t="s">
        <v>539</v>
      </c>
      <c r="DG2" s="100"/>
    </row>
    <row r="3" spans="2:111" s="1" customFormat="1">
      <c r="B3" s="97" t="s">
        <v>195</v>
      </c>
      <c r="C3" s="97" t="s">
        <v>197</v>
      </c>
      <c r="D3" s="98" t="e">
        <f>[2]!HsSetValue(E3,"FCC","Scenario#"&amp;Q3&amp;";Years#"&amp;J3&amp;";Period#"&amp;I3&amp;";View#"&amp;R3&amp;";Entity#"&amp;H3&amp;";Data Source#"&amp;K3&amp;";Account#"&amp;F3&amp;";Intercompany#"&amp;L3&amp;";Movement#"&amp;P3&amp;";Consolidation#"&amp;T3&amp;";Custom1#"&amp;M3&amp;";Custom2#"&amp;N3&amp;";Custom3#"&amp;O3&amp;";Custom4#"&amp;S3&amp;"")</f>
        <v>#VALUE!</v>
      </c>
      <c r="E3" s="101">
        <f>IF('Long Term Liabilities'!B9="Not Applicable",1,2)</f>
        <v>2</v>
      </c>
      <c r="F3" s="99" t="s">
        <v>199</v>
      </c>
      <c r="G3" s="100" t="s">
        <v>541</v>
      </c>
      <c r="H3" s="184" t="e">
        <f t="shared" ref="H3:T5" si="0">+H2</f>
        <v>#N/A</v>
      </c>
      <c r="I3" t="str">
        <f t="shared" si="0"/>
        <v>Jun</v>
      </c>
      <c r="J3" t="str">
        <f t="shared" si="0"/>
        <v>FY25</v>
      </c>
      <c r="K3" t="str">
        <f t="shared" si="0"/>
        <v>FCCS_Other Data</v>
      </c>
      <c r="L3" t="str">
        <f t="shared" si="0"/>
        <v>FCCS_No Intercompany</v>
      </c>
      <c r="M3" t="str">
        <f t="shared" si="0"/>
        <v>No Custom1</v>
      </c>
      <c r="N3" t="str">
        <f t="shared" si="0"/>
        <v>No Custom2</v>
      </c>
      <c r="O3" t="str">
        <f t="shared" si="0"/>
        <v>No Custom3</v>
      </c>
      <c r="P3" t="str">
        <f t="shared" si="0"/>
        <v>FCCS_CLosingBalance_Input</v>
      </c>
      <c r="Q3" t="str">
        <f t="shared" si="0"/>
        <v>Actual</v>
      </c>
      <c r="R3" t="str">
        <f t="shared" si="0"/>
        <v>FCCS_YTD_Input</v>
      </c>
      <c r="S3" t="str">
        <f t="shared" si="0"/>
        <v>No Custom4</v>
      </c>
      <c r="T3" t="str">
        <f t="shared" si="0"/>
        <v>FCCS_Entity Input</v>
      </c>
      <c r="DG3" s="100"/>
    </row>
    <row r="4" spans="2:111">
      <c r="B4" s="97" t="s">
        <v>195</v>
      </c>
      <c r="C4" s="97" t="s">
        <v>380</v>
      </c>
      <c r="D4" s="98" t="e">
        <f>[2]!HsSetValue(E4,"FCC","Scenario#"&amp;Q4&amp;";Years#"&amp;J4&amp;";Period#"&amp;I4&amp;";View#"&amp;R4&amp;";Entity#"&amp;H4&amp;";Data Source#"&amp;K4&amp;";Account#"&amp;F4&amp;";Intercompany#"&amp;L4&amp;";Movement#"&amp;P4&amp;";Consolidation#"&amp;T4&amp;";Custom1#"&amp;M4&amp;";Custom2#"&amp;N4&amp;";Custom3#"&amp;O4&amp;";Custom4#"&amp;S4&amp;"")</f>
        <v>#VALUE!</v>
      </c>
      <c r="E4" s="101">
        <f>IF('Significant Commit - General'!B10="Not Applicable",1,2)</f>
        <v>2</v>
      </c>
      <c r="F4" s="99" t="s">
        <v>378</v>
      </c>
      <c r="G4" s="1" t="s">
        <v>542</v>
      </c>
      <c r="H4" s="184" t="e">
        <f t="shared" si="0"/>
        <v>#N/A</v>
      </c>
      <c r="I4" t="str">
        <f t="shared" si="0"/>
        <v>Jun</v>
      </c>
      <c r="J4" t="str">
        <f t="shared" si="0"/>
        <v>FY25</v>
      </c>
      <c r="K4" t="str">
        <f t="shared" si="0"/>
        <v>FCCS_Other Data</v>
      </c>
      <c r="L4" t="str">
        <f t="shared" si="0"/>
        <v>FCCS_No Intercompany</v>
      </c>
      <c r="M4" t="str">
        <f t="shared" si="0"/>
        <v>No Custom1</v>
      </c>
      <c r="N4" t="str">
        <f t="shared" si="0"/>
        <v>No Custom2</v>
      </c>
      <c r="O4" t="str">
        <f t="shared" si="0"/>
        <v>No Custom3</v>
      </c>
      <c r="P4" t="str">
        <f t="shared" si="0"/>
        <v>FCCS_CLosingBalance_Input</v>
      </c>
      <c r="Q4" t="str">
        <f t="shared" si="0"/>
        <v>Actual</v>
      </c>
      <c r="R4" t="str">
        <f t="shared" si="0"/>
        <v>FCCS_YTD_Input</v>
      </c>
      <c r="S4" t="str">
        <f t="shared" si="0"/>
        <v>No Custom4</v>
      </c>
      <c r="T4" t="str">
        <f t="shared" si="0"/>
        <v>FCCS_Entity Input</v>
      </c>
    </row>
    <row r="5" spans="2:111">
      <c r="B5" s="97" t="s">
        <v>195</v>
      </c>
      <c r="C5" s="97" t="s">
        <v>381</v>
      </c>
      <c r="D5" s="98" t="e">
        <f>[2]!HsSetValue(E5,"FCC","Scenario#"&amp;Q5&amp;";Years#"&amp;J5&amp;";Period#"&amp;I5&amp;";View#"&amp;R5&amp;";Entity#"&amp;H5&amp;";Data Source#"&amp;K5&amp;";Account#"&amp;F5&amp;";Intercompany#"&amp;L5&amp;";Movement#"&amp;P5&amp;";Consolidation#"&amp;T5&amp;";Custom1#"&amp;M5&amp;";Custom2#"&amp;N5&amp;";Custom3#"&amp;O5&amp;";Custom4#"&amp;S5&amp;"")</f>
        <v>#VALUE!</v>
      </c>
      <c r="E5" s="101">
        <f>IF('Significant Commit - Specific'!B10="Not Applicable",1,2)</f>
        <v>2</v>
      </c>
      <c r="F5" s="99" t="s">
        <v>379</v>
      </c>
      <c r="G5" s="1" t="s">
        <v>543</v>
      </c>
      <c r="H5" s="184" t="e">
        <f t="shared" si="0"/>
        <v>#N/A</v>
      </c>
      <c r="I5" t="str">
        <f t="shared" si="0"/>
        <v>Jun</v>
      </c>
      <c r="J5" t="str">
        <f t="shared" si="0"/>
        <v>FY25</v>
      </c>
      <c r="K5" t="str">
        <f t="shared" si="0"/>
        <v>FCCS_Other Data</v>
      </c>
      <c r="L5" t="str">
        <f t="shared" si="0"/>
        <v>FCCS_No Intercompany</v>
      </c>
      <c r="M5" t="str">
        <f t="shared" si="0"/>
        <v>No Custom1</v>
      </c>
      <c r="N5" t="str">
        <f t="shared" si="0"/>
        <v>No Custom2</v>
      </c>
      <c r="O5" t="str">
        <f t="shared" si="0"/>
        <v>No Custom3</v>
      </c>
      <c r="P5" t="str">
        <f t="shared" si="0"/>
        <v>FCCS_CLosingBalance_Input</v>
      </c>
      <c r="Q5" t="str">
        <f t="shared" si="0"/>
        <v>Actual</v>
      </c>
      <c r="R5" t="str">
        <f t="shared" si="0"/>
        <v>FCCS_YTD_Input</v>
      </c>
      <c r="S5" t="str">
        <f t="shared" si="0"/>
        <v>No Custom4</v>
      </c>
      <c r="T5" t="str">
        <f t="shared" si="0"/>
        <v>FCCS_Entity Input</v>
      </c>
    </row>
  </sheetData>
  <sheetProtection algorithmName="SHA-512" hashValue="tQ4VZ6TrlzeXGR2R0DVPvhfTEz+U8wHfdqO4ZXGAH0vcT0uDC0R/xm48ducPjbw6r2UXo3ODmOgIINMLxrVFFQ==" saltValue="Syn2us8uOJ0ZmX7gInUSIA==" spinCount="100000" sheet="1" formatCells="0" formatColumns="0" formatRows="0" insertColumns="0" insertRows="0"/>
  <autoFilter ref="B1:S5" xr:uid="{07AB7027-C707-442A-B9A7-E5E634C790E4}"/>
  <dataValidations count="1">
    <dataValidation type="list" allowBlank="1" showInputMessage="1" showErrorMessage="1" sqref="DE78" xr:uid="{714BAB00-4FFE-4968-9704-5741C6A5C7EB}">
      <formula1>#REF!</formula1>
    </dataValidation>
  </dataValidations>
  <printOptions gridLines="1"/>
  <pageMargins left="0.25" right="0.25" top="0.76" bottom="0.75" header="0.3" footer="0.3"/>
  <pageSetup scale="47" orientation="landscape" r:id="rId1"/>
  <headerFooter>
    <oddFooter>&amp;L&amp;"Times New Roman,Italic"&amp;9&amp;Z&amp;F  &amp;A&amp;R&amp;"Times New Roman,Italic"&amp;9&amp;D&amp;T</oddFooter>
  </headerFooter>
  <customProperties>
    <customPr name="SheetOptions" r:id="rId2"/>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K171"/>
  <sheetViews>
    <sheetView zoomScaleNormal="100" workbookViewId="0">
      <selection activeCell="H19" sqref="H19"/>
    </sheetView>
  </sheetViews>
  <sheetFormatPr defaultColWidth="9.33203125" defaultRowHeight="13.2"/>
  <cols>
    <col min="1" max="1" width="13.6640625" customWidth="1"/>
    <col min="2" max="2" width="56.44140625" bestFit="1" customWidth="1"/>
    <col min="3" max="3" width="14" bestFit="1" customWidth="1"/>
    <col min="4" max="16384" width="9.33203125" style="34"/>
  </cols>
  <sheetData>
    <row r="1" spans="1:11" ht="22.5" customHeight="1">
      <c r="A1" s="270" t="s">
        <v>600</v>
      </c>
      <c r="B1" s="271" t="s">
        <v>518</v>
      </c>
      <c r="C1" s="271" t="s">
        <v>519</v>
      </c>
      <c r="D1" s="286" t="s">
        <v>638</v>
      </c>
      <c r="E1" s="285"/>
      <c r="F1" s="285"/>
      <c r="G1" s="285"/>
      <c r="H1" s="285"/>
      <c r="I1" s="285"/>
      <c r="J1" s="285"/>
      <c r="K1" s="285"/>
    </row>
    <row r="2" spans="1:11" ht="15" customHeight="1">
      <c r="A2" s="272">
        <v>15100</v>
      </c>
      <c r="B2" s="231" t="s">
        <v>520</v>
      </c>
      <c r="C2" t="s">
        <v>521</v>
      </c>
      <c r="D2" s="285"/>
      <c r="G2" s="34" t="s">
        <v>453</v>
      </c>
    </row>
    <row r="3" spans="1:11" ht="15" customHeight="1">
      <c r="A3" s="272">
        <v>15300</v>
      </c>
      <c r="B3" s="231" t="s">
        <v>522</v>
      </c>
      <c r="C3" t="s">
        <v>523</v>
      </c>
      <c r="D3" s="285"/>
      <c r="G3" s="34" t="s">
        <v>454</v>
      </c>
    </row>
    <row r="4" spans="1:11" ht="15" customHeight="1">
      <c r="A4" s="281">
        <v>26000</v>
      </c>
      <c r="B4" s="231" t="s">
        <v>620</v>
      </c>
      <c r="C4" t="s">
        <v>621</v>
      </c>
      <c r="D4" s="285"/>
      <c r="E4" s="106"/>
      <c r="F4" s="106"/>
      <c r="G4" s="106" t="s">
        <v>455</v>
      </c>
    </row>
    <row r="5" spans="1:11" ht="15" customHeight="1">
      <c r="A5" s="272">
        <v>40200</v>
      </c>
      <c r="B5" s="231" t="s">
        <v>48</v>
      </c>
      <c r="C5" t="s">
        <v>261</v>
      </c>
      <c r="D5" s="285"/>
      <c r="E5" s="106"/>
      <c r="F5" s="106"/>
      <c r="G5" s="106" t="s">
        <v>260</v>
      </c>
    </row>
    <row r="6" spans="1:11" ht="15" customHeight="1">
      <c r="A6" s="272" t="s">
        <v>652</v>
      </c>
      <c r="B6" s="231" t="s">
        <v>653</v>
      </c>
      <c r="C6" t="s">
        <v>632</v>
      </c>
      <c r="D6" s="287"/>
      <c r="E6" s="106"/>
      <c r="F6" s="106"/>
      <c r="G6" s="106"/>
    </row>
    <row r="7" spans="1:11" ht="15" customHeight="1">
      <c r="A7" s="272" t="s">
        <v>654</v>
      </c>
      <c r="B7" s="231" t="s">
        <v>655</v>
      </c>
      <c r="C7" t="s">
        <v>633</v>
      </c>
      <c r="D7" s="287"/>
      <c r="E7" s="209"/>
      <c r="F7" s="209"/>
      <c r="G7" s="209"/>
    </row>
    <row r="8" spans="1:11" ht="15" customHeight="1">
      <c r="A8" s="272" t="s">
        <v>573</v>
      </c>
      <c r="B8" s="231" t="s">
        <v>456</v>
      </c>
      <c r="C8" t="s">
        <v>434</v>
      </c>
      <c r="D8" s="285"/>
    </row>
    <row r="9" spans="1:11" ht="15" customHeight="1">
      <c r="A9" s="272" t="s">
        <v>200</v>
      </c>
      <c r="B9" s="231" t="s">
        <v>457</v>
      </c>
      <c r="C9" t="s">
        <v>262</v>
      </c>
      <c r="D9" s="285"/>
    </row>
    <row r="10" spans="1:11" ht="15" customHeight="1">
      <c r="A10" s="272" t="s">
        <v>201</v>
      </c>
      <c r="B10" s="231" t="s">
        <v>458</v>
      </c>
      <c r="C10" t="s">
        <v>263</v>
      </c>
      <c r="D10" s="285"/>
    </row>
    <row r="11" spans="1:11" ht="15" customHeight="1">
      <c r="A11" s="272">
        <v>40400</v>
      </c>
      <c r="B11" s="231" t="s">
        <v>491</v>
      </c>
      <c r="C11" t="s">
        <v>264</v>
      </c>
      <c r="D11" s="285"/>
    </row>
    <row r="12" spans="1:11" ht="15" customHeight="1">
      <c r="A12" s="272">
        <v>40500</v>
      </c>
      <c r="B12" s="231" t="s">
        <v>384</v>
      </c>
      <c r="C12" t="s">
        <v>383</v>
      </c>
      <c r="D12" s="285"/>
    </row>
    <row r="13" spans="1:11" ht="15" customHeight="1">
      <c r="A13" s="272">
        <v>40600</v>
      </c>
      <c r="B13" s="231" t="s">
        <v>49</v>
      </c>
      <c r="C13" t="s">
        <v>265</v>
      </c>
      <c r="D13" s="285"/>
    </row>
    <row r="14" spans="1:11" ht="15" customHeight="1">
      <c r="A14" s="272">
        <v>40700</v>
      </c>
      <c r="B14" s="231" t="s">
        <v>50</v>
      </c>
      <c r="C14" t="s">
        <v>266</v>
      </c>
      <c r="D14" s="285"/>
    </row>
    <row r="15" spans="1:11" ht="15" customHeight="1">
      <c r="A15" s="272">
        <v>40800</v>
      </c>
      <c r="B15" s="231" t="s">
        <v>492</v>
      </c>
      <c r="C15" t="s">
        <v>267</v>
      </c>
      <c r="D15" s="285"/>
    </row>
    <row r="16" spans="1:11" ht="15" customHeight="1">
      <c r="A16" s="272">
        <v>40900</v>
      </c>
      <c r="B16" s="231" t="s">
        <v>459</v>
      </c>
      <c r="C16" t="s">
        <v>268</v>
      </c>
      <c r="D16" s="285"/>
    </row>
    <row r="17" spans="1:4" ht="15" customHeight="1">
      <c r="A17" s="281">
        <v>41000</v>
      </c>
      <c r="B17" s="231" t="s">
        <v>493</v>
      </c>
      <c r="C17" t="s">
        <v>269</v>
      </c>
      <c r="D17" s="285"/>
    </row>
    <row r="18" spans="1:4" ht="15" customHeight="1">
      <c r="A18" s="272">
        <v>41100</v>
      </c>
      <c r="B18" s="231" t="s">
        <v>52</v>
      </c>
      <c r="C18" t="s">
        <v>270</v>
      </c>
      <c r="D18" s="285"/>
    </row>
    <row r="19" spans="1:4" ht="15" customHeight="1">
      <c r="A19" s="272">
        <v>41200</v>
      </c>
      <c r="B19" s="231" t="s">
        <v>601</v>
      </c>
      <c r="C19" t="s">
        <v>622</v>
      </c>
      <c r="D19" s="285"/>
    </row>
    <row r="20" spans="1:4" ht="15" customHeight="1">
      <c r="A20" s="272">
        <v>41400</v>
      </c>
      <c r="B20" s="231" t="s">
        <v>53</v>
      </c>
      <c r="C20" t="s">
        <v>271</v>
      </c>
      <c r="D20" s="285"/>
    </row>
    <row r="21" spans="1:4" ht="15" customHeight="1">
      <c r="A21" s="272">
        <v>41500</v>
      </c>
      <c r="B21" s="231" t="s">
        <v>184</v>
      </c>
      <c r="C21" t="s">
        <v>272</v>
      </c>
      <c r="D21" s="285"/>
    </row>
    <row r="22" spans="1:4" ht="15" customHeight="1">
      <c r="A22" s="272">
        <v>41600</v>
      </c>
      <c r="B22" s="231" t="s">
        <v>494</v>
      </c>
      <c r="C22" t="s">
        <v>273</v>
      </c>
      <c r="D22" s="285"/>
    </row>
    <row r="23" spans="1:4" ht="15" customHeight="1">
      <c r="A23" s="272">
        <v>41800</v>
      </c>
      <c r="B23" s="231" t="s">
        <v>623</v>
      </c>
      <c r="C23" t="s">
        <v>274</v>
      </c>
      <c r="D23" s="285"/>
    </row>
    <row r="24" spans="1:4" ht="15" customHeight="1">
      <c r="A24" s="272" t="s">
        <v>574</v>
      </c>
      <c r="B24" s="231" t="s">
        <v>575</v>
      </c>
      <c r="C24" t="s">
        <v>275</v>
      </c>
      <c r="D24" s="285"/>
    </row>
    <row r="25" spans="1:4" ht="15" customHeight="1">
      <c r="A25" s="272" t="s">
        <v>576</v>
      </c>
      <c r="B25" s="231" t="s">
        <v>577</v>
      </c>
      <c r="C25" t="s">
        <v>275</v>
      </c>
      <c r="D25" s="285"/>
    </row>
    <row r="26" spans="1:4" ht="15" customHeight="1">
      <c r="A26" s="272">
        <v>42000</v>
      </c>
      <c r="B26" s="231" t="s">
        <v>624</v>
      </c>
      <c r="C26" t="s">
        <v>276</v>
      </c>
      <c r="D26" s="285"/>
    </row>
    <row r="27" spans="1:4" ht="15" customHeight="1">
      <c r="A27" s="272">
        <v>42200</v>
      </c>
      <c r="B27" s="231" t="s">
        <v>56</v>
      </c>
      <c r="C27" t="s">
        <v>277</v>
      </c>
      <c r="D27" s="285"/>
    </row>
    <row r="28" spans="1:4" ht="15" customHeight="1">
      <c r="A28" s="282" t="s">
        <v>173</v>
      </c>
      <c r="B28" s="283" t="s">
        <v>637</v>
      </c>
      <c r="C28" s="284" t="s">
        <v>278</v>
      </c>
      <c r="D28" s="285"/>
    </row>
    <row r="29" spans="1:4" ht="15" customHeight="1">
      <c r="A29" s="272">
        <v>42700</v>
      </c>
      <c r="B29" s="231" t="s">
        <v>57</v>
      </c>
      <c r="C29" t="s">
        <v>278</v>
      </c>
    </row>
    <row r="30" spans="1:4" ht="15" customHeight="1">
      <c r="A30" s="272">
        <v>42800</v>
      </c>
      <c r="B30" s="231" t="s">
        <v>58</v>
      </c>
      <c r="C30" t="s">
        <v>279</v>
      </c>
    </row>
    <row r="31" spans="1:4" ht="15" customHeight="1">
      <c r="A31" s="272">
        <v>42900</v>
      </c>
      <c r="B31" s="231" t="s">
        <v>59</v>
      </c>
      <c r="C31" t="s">
        <v>280</v>
      </c>
    </row>
    <row r="32" spans="1:4" ht="15" customHeight="1">
      <c r="A32" s="272">
        <v>43000</v>
      </c>
      <c r="B32" s="231" t="s">
        <v>443</v>
      </c>
      <c r="C32" t="s">
        <v>444</v>
      </c>
    </row>
    <row r="33" spans="1:3" ht="15" customHeight="1">
      <c r="A33" s="272">
        <v>43100</v>
      </c>
      <c r="B33" s="231" t="s">
        <v>460</v>
      </c>
      <c r="C33" t="s">
        <v>281</v>
      </c>
    </row>
    <row r="34" spans="1:3" ht="15" customHeight="1">
      <c r="A34" s="272">
        <v>43200</v>
      </c>
      <c r="B34" s="231" t="s">
        <v>625</v>
      </c>
      <c r="C34" t="s">
        <v>282</v>
      </c>
    </row>
    <row r="35" spans="1:3" ht="15" customHeight="1">
      <c r="A35" s="272">
        <v>43400</v>
      </c>
      <c r="B35" s="231" t="s">
        <v>495</v>
      </c>
      <c r="C35" t="s">
        <v>283</v>
      </c>
    </row>
    <row r="36" spans="1:3" ht="15" customHeight="1">
      <c r="A36" s="272">
        <v>43600</v>
      </c>
      <c r="B36" s="231" t="s">
        <v>626</v>
      </c>
      <c r="C36" t="s">
        <v>284</v>
      </c>
    </row>
    <row r="37" spans="1:3" ht="15" customHeight="1">
      <c r="A37" s="272">
        <v>43800</v>
      </c>
      <c r="B37" s="231" t="s">
        <v>627</v>
      </c>
      <c r="C37" t="s">
        <v>285</v>
      </c>
    </row>
    <row r="38" spans="1:3" ht="15" customHeight="1">
      <c r="A38" s="272" t="s">
        <v>203</v>
      </c>
      <c r="B38" s="231" t="s">
        <v>461</v>
      </c>
      <c r="C38" t="s">
        <v>287</v>
      </c>
    </row>
    <row r="39" spans="1:3" ht="15" customHeight="1">
      <c r="A39" s="272" t="s">
        <v>202</v>
      </c>
      <c r="B39" s="231" t="s">
        <v>462</v>
      </c>
      <c r="C39" t="s">
        <v>286</v>
      </c>
    </row>
    <row r="40" spans="1:3" ht="15" customHeight="1">
      <c r="A40" s="272">
        <v>44100</v>
      </c>
      <c r="B40" s="231" t="s">
        <v>66</v>
      </c>
      <c r="C40" t="s">
        <v>288</v>
      </c>
    </row>
    <row r="41" spans="1:3" ht="15" customHeight="1">
      <c r="A41" s="272">
        <v>44200</v>
      </c>
      <c r="B41" s="231" t="s">
        <v>67</v>
      </c>
      <c r="C41" t="s">
        <v>289</v>
      </c>
    </row>
    <row r="42" spans="1:3" ht="15" customHeight="1">
      <c r="A42" s="272">
        <v>44400</v>
      </c>
      <c r="B42" s="231" t="s">
        <v>496</v>
      </c>
      <c r="C42" t="s">
        <v>290</v>
      </c>
    </row>
    <row r="43" spans="1:3" ht="15" customHeight="1">
      <c r="A43" s="272">
        <v>44500</v>
      </c>
      <c r="B43" s="231" t="s">
        <v>578</v>
      </c>
      <c r="C43" t="s">
        <v>445</v>
      </c>
    </row>
    <row r="44" spans="1:3" ht="15" customHeight="1">
      <c r="A44" s="272">
        <v>44600</v>
      </c>
      <c r="B44" s="231" t="s">
        <v>497</v>
      </c>
      <c r="C44" t="s">
        <v>446</v>
      </c>
    </row>
    <row r="45" spans="1:3" ht="15" customHeight="1">
      <c r="A45" s="272">
        <v>45200</v>
      </c>
      <c r="B45" s="231" t="s">
        <v>498</v>
      </c>
      <c r="C45" t="s">
        <v>447</v>
      </c>
    </row>
    <row r="46" spans="1:3" ht="15" customHeight="1">
      <c r="A46" s="272">
        <v>46100</v>
      </c>
      <c r="B46" s="231" t="s">
        <v>69</v>
      </c>
      <c r="C46" t="s">
        <v>292</v>
      </c>
    </row>
    <row r="47" spans="1:3" ht="15" customHeight="1">
      <c r="A47" s="272">
        <v>46200</v>
      </c>
      <c r="B47" s="231" t="s">
        <v>70</v>
      </c>
      <c r="C47" t="s">
        <v>293</v>
      </c>
    </row>
    <row r="48" spans="1:3" ht="15" customHeight="1">
      <c r="A48" s="272">
        <v>46500</v>
      </c>
      <c r="B48" s="231" t="s">
        <v>71</v>
      </c>
      <c r="C48" t="s">
        <v>294</v>
      </c>
    </row>
    <row r="49" spans="1:3" ht="15" customHeight="1">
      <c r="A49" s="272">
        <v>46600</v>
      </c>
      <c r="B49" s="231" t="s">
        <v>72</v>
      </c>
      <c r="C49" t="s">
        <v>295</v>
      </c>
    </row>
    <row r="50" spans="1:3" ht="15" customHeight="1">
      <c r="A50" s="272">
        <v>46700</v>
      </c>
      <c r="B50" s="231" t="s">
        <v>73</v>
      </c>
      <c r="C50" t="s">
        <v>296</v>
      </c>
    </row>
    <row r="51" spans="1:3" ht="15" customHeight="1">
      <c r="A51" s="272">
        <v>46900</v>
      </c>
      <c r="B51" s="231" t="s">
        <v>74</v>
      </c>
      <c r="C51" t="s">
        <v>297</v>
      </c>
    </row>
    <row r="52" spans="1:3" ht="15" customHeight="1">
      <c r="A52" s="272">
        <v>47000</v>
      </c>
      <c r="B52" s="231" t="s">
        <v>628</v>
      </c>
      <c r="C52" t="s">
        <v>298</v>
      </c>
    </row>
    <row r="53" spans="1:3" ht="15" customHeight="1">
      <c r="A53" s="272">
        <v>47100</v>
      </c>
      <c r="B53" s="231" t="s">
        <v>76</v>
      </c>
      <c r="C53" t="s">
        <v>299</v>
      </c>
    </row>
    <row r="54" spans="1:3" ht="15" customHeight="1">
      <c r="A54" s="272">
        <v>47200</v>
      </c>
      <c r="B54" s="231" t="s">
        <v>463</v>
      </c>
      <c r="C54" t="s">
        <v>300</v>
      </c>
    </row>
    <row r="55" spans="1:3" ht="15" customHeight="1">
      <c r="A55" s="272">
        <v>47400</v>
      </c>
      <c r="B55" s="231" t="s">
        <v>78</v>
      </c>
      <c r="C55" t="s">
        <v>301</v>
      </c>
    </row>
    <row r="56" spans="1:3" ht="15" customHeight="1">
      <c r="A56" s="272">
        <v>47500</v>
      </c>
      <c r="B56" s="231" t="s">
        <v>79</v>
      </c>
      <c r="C56" t="s">
        <v>302</v>
      </c>
    </row>
    <row r="57" spans="1:3" ht="15" customHeight="1">
      <c r="A57" s="272">
        <v>47600</v>
      </c>
      <c r="B57" s="231" t="s">
        <v>80</v>
      </c>
      <c r="C57" t="s">
        <v>303</v>
      </c>
    </row>
    <row r="58" spans="1:3" ht="15" customHeight="1">
      <c r="A58" s="272">
        <v>47610</v>
      </c>
      <c r="B58" s="231" t="s">
        <v>499</v>
      </c>
      <c r="C58" t="s">
        <v>464</v>
      </c>
    </row>
    <row r="59" spans="1:3" ht="15" customHeight="1">
      <c r="A59" s="272">
        <v>47700</v>
      </c>
      <c r="B59" s="231" t="s">
        <v>465</v>
      </c>
      <c r="C59" t="s">
        <v>435</v>
      </c>
    </row>
    <row r="60" spans="1:3" ht="15" customHeight="1">
      <c r="A60" s="272">
        <v>47800</v>
      </c>
      <c r="B60" s="231" t="s">
        <v>81</v>
      </c>
      <c r="C60" t="s">
        <v>304</v>
      </c>
    </row>
    <row r="61" spans="1:3" ht="15" customHeight="1">
      <c r="A61" s="272">
        <v>48200</v>
      </c>
      <c r="B61" s="231" t="s">
        <v>466</v>
      </c>
      <c r="C61" t="s">
        <v>306</v>
      </c>
    </row>
    <row r="62" spans="1:3" ht="15" customHeight="1">
      <c r="A62" s="272">
        <v>48400</v>
      </c>
      <c r="B62" s="231" t="s">
        <v>84</v>
      </c>
      <c r="C62" t="s">
        <v>308</v>
      </c>
    </row>
    <row r="63" spans="1:3" ht="15" customHeight="1">
      <c r="A63" s="272" t="s">
        <v>579</v>
      </c>
      <c r="B63" s="231" t="s">
        <v>467</v>
      </c>
      <c r="C63" t="s">
        <v>431</v>
      </c>
    </row>
    <row r="64" spans="1:3" ht="15" customHeight="1">
      <c r="A64" s="272">
        <v>48600</v>
      </c>
      <c r="B64" s="231" t="s">
        <v>468</v>
      </c>
      <c r="C64" t="s">
        <v>309</v>
      </c>
    </row>
    <row r="65" spans="1:3" ht="15" customHeight="1">
      <c r="A65" s="272">
        <v>48800</v>
      </c>
      <c r="B65" s="231" t="s">
        <v>500</v>
      </c>
      <c r="C65" t="s">
        <v>310</v>
      </c>
    </row>
    <row r="66" spans="1:3" ht="15" customHeight="1">
      <c r="A66" s="272">
        <v>48900</v>
      </c>
      <c r="B66" s="231" t="s">
        <v>87</v>
      </c>
      <c r="C66" t="s">
        <v>311</v>
      </c>
    </row>
    <row r="67" spans="1:3" ht="15" customHeight="1">
      <c r="A67" s="272">
        <v>49000</v>
      </c>
      <c r="B67" s="231" t="s">
        <v>88</v>
      </c>
      <c r="C67" t="s">
        <v>312</v>
      </c>
    </row>
    <row r="68" spans="1:3" ht="15" customHeight="1">
      <c r="A68" s="272">
        <v>49200</v>
      </c>
      <c r="B68" s="231" t="s">
        <v>629</v>
      </c>
      <c r="C68" t="s">
        <v>313</v>
      </c>
    </row>
    <row r="69" spans="1:3" ht="15" customHeight="1">
      <c r="A69" s="272">
        <v>49500</v>
      </c>
      <c r="B69" s="231" t="s">
        <v>580</v>
      </c>
      <c r="C69" t="s">
        <v>581</v>
      </c>
    </row>
    <row r="70" spans="1:3" ht="15" customHeight="1">
      <c r="A70" s="272">
        <v>51270</v>
      </c>
      <c r="B70" s="231" t="s">
        <v>501</v>
      </c>
      <c r="C70" t="s">
        <v>440</v>
      </c>
    </row>
    <row r="71" spans="1:3" ht="15" customHeight="1">
      <c r="A71" s="272">
        <v>85040</v>
      </c>
      <c r="B71" s="231" t="s">
        <v>90</v>
      </c>
      <c r="C71" t="s">
        <v>314</v>
      </c>
    </row>
    <row r="72" spans="1:3" ht="15" customHeight="1">
      <c r="A72" s="272">
        <v>85240</v>
      </c>
      <c r="B72" s="231" t="s">
        <v>91</v>
      </c>
      <c r="C72" t="s">
        <v>315</v>
      </c>
    </row>
    <row r="73" spans="1:3" ht="15" customHeight="1">
      <c r="A73" s="272">
        <v>85440</v>
      </c>
      <c r="B73" s="231" t="s">
        <v>92</v>
      </c>
      <c r="C73" t="s">
        <v>316</v>
      </c>
    </row>
    <row r="74" spans="1:3" ht="15" customHeight="1">
      <c r="A74" s="272">
        <v>85640</v>
      </c>
      <c r="B74" s="231" t="s">
        <v>93</v>
      </c>
      <c r="C74" t="s">
        <v>317</v>
      </c>
    </row>
    <row r="75" spans="1:3" ht="15" customHeight="1">
      <c r="A75" s="272">
        <v>85840</v>
      </c>
      <c r="B75" s="231" t="s">
        <v>94</v>
      </c>
      <c r="C75" t="s">
        <v>318</v>
      </c>
    </row>
    <row r="76" spans="1:3" ht="15" customHeight="1">
      <c r="A76" s="272">
        <v>86040</v>
      </c>
      <c r="B76" s="231" t="s">
        <v>95</v>
      </c>
      <c r="C76" t="s">
        <v>319</v>
      </c>
    </row>
    <row r="77" spans="1:3" ht="15" customHeight="1">
      <c r="A77" s="272">
        <v>86240</v>
      </c>
      <c r="B77" s="231" t="s">
        <v>96</v>
      </c>
      <c r="C77" t="s">
        <v>320</v>
      </c>
    </row>
    <row r="78" spans="1:3" ht="15" customHeight="1">
      <c r="A78" s="272">
        <v>86440</v>
      </c>
      <c r="B78" s="231" t="s">
        <v>97</v>
      </c>
      <c r="C78" t="s">
        <v>321</v>
      </c>
    </row>
    <row r="79" spans="1:3" ht="15" customHeight="1">
      <c r="A79" s="272">
        <v>86640</v>
      </c>
      <c r="B79" s="231" t="s">
        <v>98</v>
      </c>
      <c r="C79" t="s">
        <v>322</v>
      </c>
    </row>
    <row r="80" spans="1:3" ht="15" customHeight="1">
      <c r="A80" s="272">
        <v>86840</v>
      </c>
      <c r="B80" s="231" t="s">
        <v>99</v>
      </c>
      <c r="C80" t="s">
        <v>323</v>
      </c>
    </row>
    <row r="81" spans="1:3" ht="15" customHeight="1">
      <c r="A81" s="272">
        <v>87240</v>
      </c>
      <c r="B81" s="231" t="s">
        <v>100</v>
      </c>
      <c r="C81" t="s">
        <v>324</v>
      </c>
    </row>
    <row r="82" spans="1:3" ht="15" customHeight="1">
      <c r="A82" s="272">
        <v>87640</v>
      </c>
      <c r="B82" s="231" t="s">
        <v>101</v>
      </c>
      <c r="C82" t="s">
        <v>325</v>
      </c>
    </row>
    <row r="83" spans="1:3" ht="15" customHeight="1">
      <c r="A83" s="272">
        <v>88040</v>
      </c>
      <c r="B83" s="231" t="s">
        <v>102</v>
      </c>
      <c r="C83" t="s">
        <v>326</v>
      </c>
    </row>
    <row r="84" spans="1:3" ht="15" customHeight="1">
      <c r="A84" s="272">
        <v>88440</v>
      </c>
      <c r="B84" s="231" t="s">
        <v>103</v>
      </c>
      <c r="C84" t="s">
        <v>327</v>
      </c>
    </row>
    <row r="85" spans="1:3" ht="15" customHeight="1">
      <c r="A85" s="272">
        <v>88640</v>
      </c>
      <c r="B85" s="231" t="s">
        <v>104</v>
      </c>
      <c r="C85" t="s">
        <v>328</v>
      </c>
    </row>
    <row r="86" spans="1:3" ht="15" customHeight="1">
      <c r="A86" s="272">
        <v>88840</v>
      </c>
      <c r="B86" s="231" t="s">
        <v>105</v>
      </c>
      <c r="C86" t="s">
        <v>329</v>
      </c>
    </row>
    <row r="87" spans="1:3" ht="15" customHeight="1">
      <c r="A87" s="272">
        <v>90000</v>
      </c>
      <c r="B87" s="231" t="s">
        <v>502</v>
      </c>
      <c r="C87" t="s">
        <v>388</v>
      </c>
    </row>
    <row r="88" spans="1:3" ht="15" customHeight="1">
      <c r="A88" s="272">
        <v>90800</v>
      </c>
      <c r="B88" s="231" t="s">
        <v>660</v>
      </c>
      <c r="C88" t="s">
        <v>661</v>
      </c>
    </row>
    <row r="89" spans="1:3" ht="15" customHeight="1">
      <c r="A89" s="272" t="s">
        <v>582</v>
      </c>
      <c r="B89" s="231" t="s">
        <v>503</v>
      </c>
      <c r="C89" t="s">
        <v>433</v>
      </c>
    </row>
    <row r="90" spans="1:3" ht="15" customHeight="1">
      <c r="A90" s="272" t="s">
        <v>583</v>
      </c>
      <c r="B90" s="231" t="s">
        <v>512</v>
      </c>
      <c r="C90" t="s">
        <v>436</v>
      </c>
    </row>
    <row r="91" spans="1:3" ht="15" customHeight="1">
      <c r="A91" s="272">
        <v>91100</v>
      </c>
      <c r="B91" s="231" t="s">
        <v>205</v>
      </c>
      <c r="C91" t="s">
        <v>330</v>
      </c>
    </row>
    <row r="92" spans="1:3" ht="15" customHeight="1">
      <c r="A92" s="272">
        <v>91200</v>
      </c>
      <c r="B92" s="231" t="s">
        <v>107</v>
      </c>
      <c r="C92" t="s">
        <v>331</v>
      </c>
    </row>
    <row r="93" spans="1:3" ht="15" customHeight="1">
      <c r="A93" s="272">
        <v>91300</v>
      </c>
      <c r="B93" s="231" t="s">
        <v>108</v>
      </c>
      <c r="C93" t="s">
        <v>332</v>
      </c>
    </row>
    <row r="94" spans="1:3" ht="15" customHeight="1">
      <c r="A94" s="272">
        <v>91400</v>
      </c>
      <c r="B94" s="231" t="s">
        <v>469</v>
      </c>
      <c r="C94" t="s">
        <v>333</v>
      </c>
    </row>
    <row r="95" spans="1:3" ht="15" customHeight="1">
      <c r="A95" s="272">
        <v>91600</v>
      </c>
      <c r="B95" s="231" t="s">
        <v>470</v>
      </c>
      <c r="C95" t="s">
        <v>334</v>
      </c>
    </row>
    <row r="96" spans="1:3" ht="15" customHeight="1">
      <c r="A96" s="272">
        <v>91700</v>
      </c>
      <c r="B96" s="231" t="s">
        <v>471</v>
      </c>
      <c r="C96" t="s">
        <v>335</v>
      </c>
    </row>
    <row r="97" spans="1:3" ht="15" customHeight="1">
      <c r="A97" s="272">
        <v>91900</v>
      </c>
      <c r="B97" s="231" t="s">
        <v>109</v>
      </c>
      <c r="C97" t="s">
        <v>337</v>
      </c>
    </row>
    <row r="98" spans="1:3" ht="15" customHeight="1">
      <c r="A98" s="272">
        <v>92100</v>
      </c>
      <c r="B98" s="231" t="s">
        <v>472</v>
      </c>
      <c r="C98" t="s">
        <v>338</v>
      </c>
    </row>
    <row r="99" spans="1:3" ht="15" customHeight="1">
      <c r="A99" s="272">
        <v>92200</v>
      </c>
      <c r="B99" s="231" t="s">
        <v>504</v>
      </c>
      <c r="C99" t="s">
        <v>339</v>
      </c>
    </row>
    <row r="100" spans="1:3" ht="15" customHeight="1">
      <c r="A100" s="272">
        <v>92300</v>
      </c>
      <c r="B100" s="231" t="s">
        <v>505</v>
      </c>
      <c r="C100" t="s">
        <v>340</v>
      </c>
    </row>
    <row r="101" spans="1:3" ht="15" customHeight="1">
      <c r="A101" s="272">
        <v>92400</v>
      </c>
      <c r="B101" s="231" t="s">
        <v>112</v>
      </c>
      <c r="C101" t="s">
        <v>506</v>
      </c>
    </row>
    <row r="102" spans="1:3" ht="15" customHeight="1">
      <c r="A102" s="272">
        <v>92600</v>
      </c>
      <c r="B102" s="231" t="s">
        <v>630</v>
      </c>
      <c r="C102" t="s">
        <v>342</v>
      </c>
    </row>
    <row r="103" spans="1:3" ht="15" customHeight="1">
      <c r="A103" s="272" t="s">
        <v>207</v>
      </c>
      <c r="B103" s="231" t="s">
        <v>473</v>
      </c>
      <c r="C103" t="s">
        <v>631</v>
      </c>
    </row>
    <row r="104" spans="1:3" ht="15" customHeight="1">
      <c r="A104" s="272" t="s">
        <v>206</v>
      </c>
      <c r="B104" s="231" t="s">
        <v>474</v>
      </c>
      <c r="C104" t="s">
        <v>343</v>
      </c>
    </row>
    <row r="105" spans="1:3" ht="15" customHeight="1">
      <c r="A105" s="272">
        <v>92800</v>
      </c>
      <c r="B105" s="231" t="s">
        <v>475</v>
      </c>
      <c r="C105" t="s">
        <v>344</v>
      </c>
    </row>
    <row r="106" spans="1:3" ht="15" customHeight="1">
      <c r="A106" s="272">
        <v>94200</v>
      </c>
      <c r="B106" s="231" t="s">
        <v>114</v>
      </c>
      <c r="C106" t="s">
        <v>507</v>
      </c>
    </row>
    <row r="107" spans="1:3" ht="15" customHeight="1">
      <c r="A107" s="272">
        <v>94700</v>
      </c>
      <c r="B107" s="231" t="s">
        <v>634</v>
      </c>
      <c r="C107" t="s">
        <v>346</v>
      </c>
    </row>
    <row r="108" spans="1:3" ht="15" customHeight="1">
      <c r="A108" s="272">
        <v>94800</v>
      </c>
      <c r="B108" s="231" t="s">
        <v>524</v>
      </c>
      <c r="C108" t="s">
        <v>347</v>
      </c>
    </row>
    <row r="109" spans="1:3" ht="15" customHeight="1">
      <c r="A109" s="272">
        <v>94900</v>
      </c>
      <c r="B109" s="231" t="s">
        <v>508</v>
      </c>
      <c r="C109" t="s">
        <v>348</v>
      </c>
    </row>
    <row r="110" spans="1:3" ht="15" customHeight="1">
      <c r="A110" s="272">
        <v>95000</v>
      </c>
      <c r="B110" s="231" t="s">
        <v>476</v>
      </c>
      <c r="C110" t="s">
        <v>349</v>
      </c>
    </row>
    <row r="111" spans="1:3" ht="15" customHeight="1">
      <c r="A111" s="272">
        <v>95100</v>
      </c>
      <c r="B111" s="231" t="s">
        <v>477</v>
      </c>
      <c r="C111" t="s">
        <v>350</v>
      </c>
    </row>
    <row r="112" spans="1:3" ht="15" customHeight="1">
      <c r="A112" s="272">
        <v>95500</v>
      </c>
      <c r="B112" s="231" t="s">
        <v>478</v>
      </c>
      <c r="C112" t="s">
        <v>351</v>
      </c>
    </row>
    <row r="113" spans="1:3" ht="15" customHeight="1">
      <c r="A113" s="272">
        <v>96000</v>
      </c>
      <c r="B113" s="231" t="s">
        <v>115</v>
      </c>
      <c r="C113" t="s">
        <v>509</v>
      </c>
    </row>
    <row r="114" spans="1:3" ht="15" customHeight="1">
      <c r="A114" s="272">
        <v>96800</v>
      </c>
      <c r="B114" s="231" t="s">
        <v>208</v>
      </c>
      <c r="C114" t="s">
        <v>422</v>
      </c>
    </row>
    <row r="115" spans="1:3" ht="15" customHeight="1">
      <c r="A115" s="272">
        <v>96900</v>
      </c>
      <c r="B115" s="231" t="s">
        <v>479</v>
      </c>
      <c r="C115" t="s">
        <v>354</v>
      </c>
    </row>
    <row r="116" spans="1:3" ht="15" customHeight="1">
      <c r="A116" s="272">
        <v>97300</v>
      </c>
      <c r="B116" s="231" t="s">
        <v>480</v>
      </c>
      <c r="C116" t="s">
        <v>355</v>
      </c>
    </row>
    <row r="117" spans="1:3" ht="15" customHeight="1">
      <c r="A117" s="272">
        <v>97600</v>
      </c>
      <c r="B117" s="231" t="s">
        <v>117</v>
      </c>
      <c r="C117" t="s">
        <v>357</v>
      </c>
    </row>
    <row r="118" spans="1:3" ht="15" customHeight="1">
      <c r="A118" s="272">
        <v>97700</v>
      </c>
      <c r="B118" s="231" t="s">
        <v>118</v>
      </c>
      <c r="C118" t="s">
        <v>358</v>
      </c>
    </row>
    <row r="119" spans="1:3" ht="15" customHeight="1">
      <c r="A119" s="272">
        <v>98000</v>
      </c>
      <c r="B119" s="231" t="s">
        <v>119</v>
      </c>
      <c r="C119" t="s">
        <v>359</v>
      </c>
    </row>
    <row r="120" spans="1:3" ht="15" customHeight="1">
      <c r="A120" s="272">
        <v>98100</v>
      </c>
      <c r="B120" s="231" t="s">
        <v>120</v>
      </c>
      <c r="C120" t="s">
        <v>360</v>
      </c>
    </row>
    <row r="121" spans="1:3" ht="15" customHeight="1">
      <c r="A121" s="272">
        <v>98700</v>
      </c>
      <c r="B121" s="231" t="s">
        <v>441</v>
      </c>
      <c r="C121" t="s">
        <v>510</v>
      </c>
    </row>
    <row r="122" spans="1:3" ht="15" customHeight="1">
      <c r="A122" s="272">
        <v>98900</v>
      </c>
      <c r="B122" s="231" t="s">
        <v>209</v>
      </c>
      <c r="C122" t="s">
        <v>511</v>
      </c>
    </row>
    <row r="123" spans="1:3" ht="15" customHeight="1">
      <c r="A123" s="272">
        <v>99000</v>
      </c>
      <c r="B123" s="231" t="s">
        <v>210</v>
      </c>
      <c r="C123" t="s">
        <v>584</v>
      </c>
    </row>
    <row r="124" spans="1:3" ht="15" customHeight="1">
      <c r="A124" s="272">
        <v>99100</v>
      </c>
      <c r="B124" s="231" t="s">
        <v>481</v>
      </c>
      <c r="C124" t="s">
        <v>362</v>
      </c>
    </row>
    <row r="125" spans="1:3" ht="15" customHeight="1">
      <c r="A125" s="272">
        <v>99400</v>
      </c>
      <c r="B125" s="231" t="s">
        <v>437</v>
      </c>
      <c r="C125" t="s">
        <v>513</v>
      </c>
    </row>
    <row r="126" spans="1:3" ht="15" customHeight="1">
      <c r="A126" s="272">
        <v>99500</v>
      </c>
      <c r="B126" s="231" t="s">
        <v>514</v>
      </c>
      <c r="C126" t="s">
        <v>515</v>
      </c>
    </row>
    <row r="127" spans="1:3" ht="15" customHeight="1">
      <c r="A127" s="272">
        <v>99600</v>
      </c>
      <c r="B127" s="231" t="s">
        <v>635</v>
      </c>
      <c r="C127" t="s">
        <v>585</v>
      </c>
    </row>
    <row r="128" spans="1:3" ht="15" customHeight="1">
      <c r="A128" s="272">
        <v>99800</v>
      </c>
      <c r="B128" s="231" t="s">
        <v>516</v>
      </c>
      <c r="C128" t="s">
        <v>525</v>
      </c>
    </row>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sheetData>
  <sheetProtection algorithmName="SHA-512" hashValue="A82ocEKZTIvPPYor6n2tVUs/vLivseH3lil5Xy4RaIgE0garcpIeGCN5hix/rL70jLNot960kMHbawDVyn2/Lg==" saltValue="o1GAtJzZycsLzvj7Nx2zXQ==" spinCount="100000" sheet="1" formatCells="0" formatColumns="0" formatRows="0" insertColumns="0" insertRows="0"/>
  <pageMargins left="0.45" right="0.45" top="0.75" bottom="0.75" header="0.3" footer="0.3"/>
  <pageSetup scale="62" fitToHeight="2" orientation="portrait" r:id="rId1"/>
  <headerFooter>
    <oddFooter>&amp;L&amp;"Times New Roman,Italic"&amp;9&amp;Z&amp;F  &amp;A&amp;R&amp;"Times New Roman,Italic"&amp;9&amp;D&amp;T</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70E00"/>
    <pageSetUpPr fitToPage="1"/>
  </sheetPr>
  <dimension ref="A1:M66"/>
  <sheetViews>
    <sheetView showGridLines="0" tabSelected="1" zoomScale="91" zoomScaleNormal="91" workbookViewId="0">
      <selection activeCell="C2" sqref="C2"/>
    </sheetView>
  </sheetViews>
  <sheetFormatPr defaultColWidth="9.33203125" defaultRowHeight="15.6"/>
  <cols>
    <col min="1" max="1" width="17.5546875" style="2" customWidth="1"/>
    <col min="2" max="2" width="6.33203125" style="4" customWidth="1"/>
    <col min="3" max="3" width="101.44140625" style="3" customWidth="1"/>
    <col min="4" max="4" width="2.5546875" style="4" customWidth="1"/>
    <col min="5" max="6" width="9.33203125" style="4"/>
    <col min="7" max="11" width="11.5546875" style="4" customWidth="1"/>
    <col min="12" max="12" width="9.6640625" style="4" customWidth="1"/>
    <col min="13" max="16384" width="9.33203125" style="4"/>
  </cols>
  <sheetData>
    <row r="1" spans="1:13" s="17" customFormat="1" ht="19.5" customHeight="1">
      <c r="A1" s="13"/>
      <c r="B1" s="16"/>
      <c r="C1" s="16"/>
    </row>
    <row r="2" spans="1:13" ht="23.1" customHeight="1">
      <c r="A2" s="11" t="s">
        <v>9</v>
      </c>
      <c r="B2" s="12"/>
      <c r="C2" s="206" t="s">
        <v>195</v>
      </c>
    </row>
    <row r="3" spans="1:13" ht="6.75" customHeight="1">
      <c r="A3" s="5"/>
      <c r="B3" s="6"/>
    </row>
    <row r="4" spans="1:13">
      <c r="A4" s="5" t="s">
        <v>11</v>
      </c>
      <c r="B4" s="6"/>
      <c r="C4" s="323">
        <v>45884</v>
      </c>
      <c r="D4" s="323"/>
    </row>
    <row r="5" spans="1:13" s="17" customFormat="1">
      <c r="A5" s="13"/>
      <c r="B5" s="16"/>
      <c r="C5" s="16"/>
    </row>
    <row r="6" spans="1:13" ht="46.8">
      <c r="A6" s="5" t="s">
        <v>33</v>
      </c>
      <c r="B6" s="6"/>
      <c r="C6" s="18" t="s">
        <v>426</v>
      </c>
      <c r="D6" s="18"/>
      <c r="E6" s="123"/>
    </row>
    <row r="7" spans="1:13">
      <c r="A7" s="5"/>
      <c r="B7" s="6"/>
      <c r="C7" s="8"/>
    </row>
    <row r="8" spans="1:13" ht="113.85" customHeight="1">
      <c r="A8" s="5" t="s">
        <v>12</v>
      </c>
      <c r="B8" s="6"/>
      <c r="C8" s="15" t="s">
        <v>657</v>
      </c>
    </row>
    <row r="9" spans="1:13">
      <c r="A9" s="5"/>
      <c r="B9" s="6"/>
      <c r="C9" s="294" t="s">
        <v>650</v>
      </c>
    </row>
    <row r="10" spans="1:13" ht="17.25" customHeight="1">
      <c r="A10" s="5"/>
      <c r="B10" s="6"/>
    </row>
    <row r="11" spans="1:13" ht="125.4">
      <c r="A11" s="5" t="s">
        <v>10</v>
      </c>
      <c r="B11" s="6"/>
      <c r="C11" s="288" t="s">
        <v>658</v>
      </c>
      <c r="D11" s="7"/>
      <c r="E11" s="7"/>
      <c r="F11" s="7"/>
      <c r="G11" s="7"/>
      <c r="H11" s="7"/>
      <c r="I11" s="7"/>
      <c r="J11" s="7"/>
      <c r="K11" s="7"/>
      <c r="L11" s="7"/>
      <c r="M11" s="7"/>
    </row>
    <row r="12" spans="1:13" ht="9" customHeight="1">
      <c r="A12" s="5"/>
      <c r="B12" s="6"/>
    </row>
    <row r="13" spans="1:13" ht="43.2">
      <c r="A13" s="13" t="s">
        <v>18</v>
      </c>
      <c r="B13" s="6"/>
      <c r="C13" s="2" t="s">
        <v>490</v>
      </c>
    </row>
    <row r="14" spans="1:13">
      <c r="A14" s="5"/>
      <c r="B14" s="6"/>
      <c r="C14" s="3" t="s">
        <v>190</v>
      </c>
    </row>
    <row r="15" spans="1:13">
      <c r="A15" s="5"/>
      <c r="B15" s="6"/>
      <c r="C15" s="3" t="s">
        <v>3</v>
      </c>
    </row>
    <row r="16" spans="1:13">
      <c r="A16" s="5"/>
      <c r="B16" s="6"/>
      <c r="C16" s="3" t="s">
        <v>4</v>
      </c>
    </row>
    <row r="17" spans="1:11">
      <c r="A17" s="5"/>
      <c r="B17" s="6"/>
    </row>
    <row r="18" spans="1:11">
      <c r="A18" s="5"/>
      <c r="B18" s="6"/>
      <c r="C18" s="2" t="s">
        <v>19</v>
      </c>
    </row>
    <row r="19" spans="1:11">
      <c r="A19" s="5"/>
      <c r="B19" s="6"/>
      <c r="C19" s="3" t="s">
        <v>20</v>
      </c>
    </row>
    <row r="20" spans="1:11">
      <c r="A20" s="5"/>
      <c r="B20" s="6"/>
    </row>
    <row r="21" spans="1:11" ht="31.2">
      <c r="A21" s="5" t="s">
        <v>393</v>
      </c>
      <c r="B21" s="6"/>
      <c r="C21" s="18" t="s">
        <v>406</v>
      </c>
    </row>
    <row r="22" spans="1:11">
      <c r="A22" s="5"/>
      <c r="B22" s="6"/>
      <c r="C22" s="232" t="s">
        <v>526</v>
      </c>
    </row>
    <row r="23" spans="1:11">
      <c r="A23" s="5"/>
      <c r="B23" s="6"/>
      <c r="C23" s="232"/>
    </row>
    <row r="24" spans="1:11" s="227" customFormat="1">
      <c r="A24" s="224" t="s">
        <v>13</v>
      </c>
      <c r="B24" s="225"/>
      <c r="C24" s="226" t="s">
        <v>587</v>
      </c>
    </row>
    <row r="25" spans="1:11" s="227" customFormat="1">
      <c r="A25" s="224"/>
      <c r="B25" s="225"/>
      <c r="C25" s="228" t="s">
        <v>588</v>
      </c>
    </row>
    <row r="26" spans="1:11" s="227" customFormat="1">
      <c r="A26" s="224"/>
      <c r="B26" s="225"/>
      <c r="C26" s="229" t="s">
        <v>589</v>
      </c>
    </row>
    <row r="27" spans="1:11">
      <c r="A27" s="5"/>
      <c r="B27" s="6"/>
    </row>
    <row r="28" spans="1:11" ht="31.2">
      <c r="A28" s="5" t="s">
        <v>15</v>
      </c>
      <c r="C28" s="9" t="s">
        <v>517</v>
      </c>
      <c r="D28" s="7"/>
      <c r="E28" s="7"/>
      <c r="F28" s="7"/>
      <c r="G28" s="7"/>
      <c r="H28" s="7"/>
      <c r="I28" s="7"/>
      <c r="J28" s="7"/>
      <c r="K28" s="7"/>
    </row>
    <row r="29" spans="1:11" ht="117" customHeight="1">
      <c r="A29" s="4"/>
      <c r="C29" s="19" t="s">
        <v>21</v>
      </c>
      <c r="D29" s="7"/>
      <c r="E29" s="7"/>
      <c r="F29" s="7"/>
      <c r="G29" s="7"/>
      <c r="H29" s="7"/>
      <c r="I29" s="7"/>
      <c r="J29" s="7"/>
      <c r="K29" s="7"/>
    </row>
    <row r="30" spans="1:11" s="17" customFormat="1">
      <c r="A30" s="13"/>
      <c r="B30" s="16"/>
      <c r="C30" s="16"/>
    </row>
    <row r="31" spans="1:11">
      <c r="A31" s="5" t="s">
        <v>14</v>
      </c>
    </row>
    <row r="32" spans="1:11" ht="37.5" customHeight="1">
      <c r="A32" s="15" t="s">
        <v>26</v>
      </c>
      <c r="B32" s="10" t="s">
        <v>5</v>
      </c>
      <c r="C32" s="2" t="s">
        <v>394</v>
      </c>
    </row>
    <row r="33" spans="1:11" ht="17.25" customHeight="1">
      <c r="A33" s="15"/>
      <c r="B33" s="10"/>
      <c r="C33" s="2"/>
    </row>
    <row r="34" spans="1:11" ht="45.75" customHeight="1">
      <c r="A34" s="15" t="s">
        <v>183</v>
      </c>
      <c r="B34" s="10"/>
      <c r="C34" s="202" t="s">
        <v>427</v>
      </c>
    </row>
    <row r="35" spans="1:11" ht="6" customHeight="1">
      <c r="A35" s="15"/>
      <c r="B35" s="10"/>
      <c r="C35" s="2"/>
    </row>
    <row r="36" spans="1:11">
      <c r="A36" s="15" t="s">
        <v>187</v>
      </c>
      <c r="B36" s="10"/>
    </row>
    <row r="37" spans="1:11" ht="124.8">
      <c r="A37" s="14" t="s">
        <v>24</v>
      </c>
      <c r="B37" s="10" t="s">
        <v>5</v>
      </c>
      <c r="C37" s="19" t="s">
        <v>612</v>
      </c>
      <c r="D37" s="7"/>
      <c r="E37" s="7"/>
      <c r="F37" s="7"/>
      <c r="G37" s="7"/>
      <c r="H37" s="7"/>
      <c r="I37" s="7"/>
      <c r="J37" s="7"/>
      <c r="K37" s="7"/>
    </row>
    <row r="38" spans="1:11">
      <c r="A38" s="14"/>
      <c r="B38" s="10"/>
      <c r="C38" s="19"/>
      <c r="D38" s="7"/>
      <c r="E38" s="7"/>
      <c r="F38" s="7"/>
      <c r="G38" s="7"/>
      <c r="H38" s="7"/>
      <c r="I38" s="7"/>
      <c r="J38" s="7"/>
      <c r="K38" s="7"/>
    </row>
    <row r="39" spans="1:11" ht="87.6" customHeight="1">
      <c r="A39" s="14" t="s">
        <v>25</v>
      </c>
      <c r="B39" s="10" t="s">
        <v>5</v>
      </c>
      <c r="C39" s="19" t="s">
        <v>613</v>
      </c>
    </row>
    <row r="40" spans="1:11">
      <c r="C40" s="203" t="s">
        <v>220</v>
      </c>
    </row>
    <row r="42" spans="1:11" ht="78">
      <c r="A42" s="15" t="s">
        <v>256</v>
      </c>
      <c r="C42" s="2" t="s">
        <v>611</v>
      </c>
    </row>
    <row r="44" spans="1:11">
      <c r="A44" s="124"/>
      <c r="B44" s="41" t="s">
        <v>234</v>
      </c>
      <c r="C44" s="42"/>
    </row>
    <row r="45" spans="1:11">
      <c r="A45" s="124"/>
      <c r="B45" s="43"/>
      <c r="C45" s="42"/>
    </row>
    <row r="46" spans="1:11" ht="62.4">
      <c r="A46" s="44"/>
      <c r="B46" s="17"/>
      <c r="C46" s="45" t="s">
        <v>221</v>
      </c>
    </row>
    <row r="47" spans="1:11">
      <c r="A47" s="124"/>
      <c r="B47" s="17"/>
      <c r="C47" s="45"/>
    </row>
    <row r="48" spans="1:11">
      <c r="A48" s="124"/>
      <c r="B48" s="17"/>
      <c r="C48" s="46" t="s">
        <v>222</v>
      </c>
    </row>
    <row r="49" spans="1:3">
      <c r="A49" s="124"/>
      <c r="B49" s="17"/>
      <c r="C49" s="46" t="s">
        <v>223</v>
      </c>
    </row>
    <row r="50" spans="1:3">
      <c r="A50" s="124"/>
      <c r="B50" s="17"/>
      <c r="C50" s="46" t="s">
        <v>224</v>
      </c>
    </row>
    <row r="51" spans="1:3">
      <c r="A51" s="124"/>
      <c r="B51" s="17"/>
      <c r="C51" s="47" t="s">
        <v>225</v>
      </c>
    </row>
    <row r="52" spans="1:3">
      <c r="A52" s="124"/>
      <c r="B52" s="17"/>
      <c r="C52" s="47" t="s">
        <v>226</v>
      </c>
    </row>
    <row r="53" spans="1:3">
      <c r="A53" s="124"/>
      <c r="B53" s="17"/>
      <c r="C53" s="47"/>
    </row>
    <row r="54" spans="1:3">
      <c r="A54" s="124"/>
      <c r="B54" s="17"/>
      <c r="C54" s="48" t="s">
        <v>363</v>
      </c>
    </row>
    <row r="55" spans="1:3" ht="48.75" customHeight="1">
      <c r="A55" s="124"/>
      <c r="B55" s="17"/>
      <c r="C55" s="45" t="s">
        <v>227</v>
      </c>
    </row>
    <row r="56" spans="1:3">
      <c r="A56" s="124"/>
      <c r="B56" s="17"/>
      <c r="C56" s="45"/>
    </row>
    <row r="57" spans="1:3" ht="46.8">
      <c r="A57" s="124"/>
      <c r="B57" s="17"/>
      <c r="C57" s="280" t="s">
        <v>636</v>
      </c>
    </row>
    <row r="58" spans="1:3">
      <c r="A58" s="124"/>
      <c r="B58" s="17"/>
      <c r="C58" s="14"/>
    </row>
    <row r="59" spans="1:3">
      <c r="A59" s="15" t="s">
        <v>254</v>
      </c>
      <c r="B59" s="17"/>
      <c r="C59" s="49" t="s">
        <v>228</v>
      </c>
    </row>
    <row r="60" spans="1:3">
      <c r="A60" s="124"/>
      <c r="B60" s="17"/>
      <c r="C60" s="17" t="s">
        <v>229</v>
      </c>
    </row>
    <row r="61" spans="1:3">
      <c r="A61" s="124"/>
      <c r="B61" s="17"/>
      <c r="C61" s="17"/>
    </row>
    <row r="62" spans="1:3" ht="31.2">
      <c r="A62" s="124"/>
      <c r="B62" s="17"/>
      <c r="C62" s="50" t="s">
        <v>230</v>
      </c>
    </row>
    <row r="63" spans="1:3" ht="46.8">
      <c r="A63" s="124"/>
      <c r="B63" s="17"/>
      <c r="C63" s="50" t="s">
        <v>231</v>
      </c>
    </row>
    <row r="64" spans="1:3">
      <c r="A64" s="124"/>
      <c r="B64" s="17"/>
      <c r="C64" s="50"/>
    </row>
    <row r="65" spans="1:3">
      <c r="A65" s="15" t="s">
        <v>255</v>
      </c>
      <c r="B65" s="17"/>
      <c r="C65" s="49" t="s">
        <v>232</v>
      </c>
    </row>
    <row r="66" spans="1:3">
      <c r="A66" s="125"/>
      <c r="B66" s="17"/>
      <c r="C66" s="45" t="s">
        <v>233</v>
      </c>
    </row>
  </sheetData>
  <sheetProtection algorithmName="SHA-512" hashValue="H7QrUdZb1lUw0tEx/a6vMw7QhBc/1oVncD5S5uL7rElaAgQEnkDnPRqdCbBSgrcliGjGxaZpK1BwdXgUcyuFog==" saltValue="/ytpCoBqQijELr6N+lTisw==" spinCount="100000" sheet="1" formatCells="0" formatColumns="0" formatRows="0" insertColumns="0" insertRows="0"/>
  <mergeCells count="1">
    <mergeCell ref="C4:D4"/>
  </mergeCells>
  <phoneticPr fontId="0" type="noConversion"/>
  <hyperlinks>
    <hyperlink ref="C25" r:id="rId1" xr:uid="{00000000-0004-0000-0100-000000000000}"/>
    <hyperlink ref="C22" r:id="rId2" xr:uid="{69BFB2B2-60D4-454A-91A6-6F0A87EF23BC}"/>
    <hyperlink ref="C9" r:id="rId3" xr:uid="{6FF4753F-486E-43CE-B38C-C4671CBFD9AC}"/>
  </hyperlinks>
  <pageMargins left="0.35" right="0.45" top="0.99929999999999997" bottom="0.75" header="0.35" footer="0.5"/>
  <pageSetup scale="80" fitToHeight="0" orientation="portrait" r:id="rId4"/>
  <headerFooter>
    <oddHeader>&amp;L&amp;G&amp;C&amp;"Arial,Bold"&amp;12
&amp;R&amp;K002060 &amp;"Times New Roman,Bold"&amp;12 2025 ACFR Information</oddHeader>
    <oddFooter>&amp;L&amp;"Times New Roman,Italic"&amp;8Page &amp;P of &amp;N
&amp;Z&amp;F&amp;&amp;[Tab]&amp;R&amp;"Times New Roman,Italic"&amp;8&amp;D &amp;T</oddFooter>
  </headerFooter>
  <rowBreaks count="1" manualBreakCount="1">
    <brk id="29" max="2" man="1"/>
  </rowBreaks>
  <drawing r:id="rId5"/>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N154"/>
  <sheetViews>
    <sheetView zoomScaleNormal="100" workbookViewId="0">
      <selection activeCell="D3" sqref="D3:F3"/>
    </sheetView>
  </sheetViews>
  <sheetFormatPr defaultColWidth="9.33203125" defaultRowHeight="13.2" outlineLevelRow="1"/>
  <cols>
    <col min="1" max="1" width="7.44140625" style="129" customWidth="1"/>
    <col min="2" max="2" width="8.44140625" style="126" customWidth="1"/>
    <col min="3" max="3" width="9.33203125" style="126"/>
    <col min="4" max="4" width="2" style="126" customWidth="1"/>
    <col min="5" max="5" width="29.44140625" style="126" customWidth="1"/>
    <col min="6" max="6" width="15.44140625" style="126" customWidth="1"/>
    <col min="7" max="7" width="14.5546875" style="126" customWidth="1"/>
    <col min="8" max="8" width="15.44140625" style="126" customWidth="1"/>
    <col min="9" max="9" width="15.6640625" style="126" customWidth="1"/>
    <col min="10" max="10" width="15.44140625" style="126" customWidth="1"/>
    <col min="11" max="11" width="14.5546875" style="126" customWidth="1"/>
    <col min="12" max="12" width="2" style="126" customWidth="1"/>
    <col min="13" max="16384" width="9.33203125" style="126"/>
  </cols>
  <sheetData>
    <row r="1" spans="1:11" ht="20.85" customHeight="1">
      <c r="A1" s="207" t="str">
        <f>Instructions!C2</f>
        <v>Long-Term Liabilities</v>
      </c>
    </row>
    <row r="3" spans="1:11" s="127" customFormat="1" ht="15" customHeight="1">
      <c r="A3" s="39" t="s">
        <v>32</v>
      </c>
      <c r="B3" s="127" t="s">
        <v>211</v>
      </c>
      <c r="D3" s="331"/>
      <c r="E3" s="331"/>
      <c r="F3" s="331"/>
      <c r="H3" s="211" t="s">
        <v>416</v>
      </c>
      <c r="I3" s="212"/>
    </row>
    <row r="4" spans="1:11" s="127" customFormat="1" ht="15" customHeight="1">
      <c r="A4" s="128"/>
      <c r="B4" s="127" t="s">
        <v>212</v>
      </c>
      <c r="D4" s="332" t="e">
        <f>VLOOKUP(D3,'Entity List 6.30.2025'!A:B,2,FALSE)</f>
        <v>#N/A</v>
      </c>
      <c r="E4" s="332"/>
      <c r="F4" s="332"/>
      <c r="H4" s="161"/>
    </row>
    <row r="5" spans="1:11" s="127" customFormat="1" ht="18" customHeight="1">
      <c r="A5" s="128"/>
      <c r="B5" s="126" t="s">
        <v>213</v>
      </c>
      <c r="D5" s="333"/>
      <c r="E5" s="333"/>
      <c r="F5" s="333"/>
      <c r="J5" s="126"/>
    </row>
    <row r="6" spans="1:11" s="127" customFormat="1" ht="14.25" customHeight="1">
      <c r="A6" s="128"/>
      <c r="B6" s="126" t="s">
        <v>214</v>
      </c>
      <c r="D6" s="324"/>
      <c r="E6" s="324"/>
      <c r="F6" s="324"/>
      <c r="H6" s="127" t="s">
        <v>5</v>
      </c>
    </row>
    <row r="7" spans="1:11" s="127" customFormat="1" ht="15.75" customHeight="1">
      <c r="A7" s="128"/>
      <c r="B7" s="126" t="s">
        <v>382</v>
      </c>
      <c r="D7" s="325"/>
      <c r="E7" s="324"/>
      <c r="F7" s="324"/>
    </row>
    <row r="8" spans="1:11" ht="18" customHeight="1" thickBot="1">
      <c r="C8" s="130"/>
      <c r="D8" s="130"/>
      <c r="E8" s="130"/>
      <c r="F8" s="130"/>
      <c r="G8" s="130"/>
      <c r="H8" s="130"/>
      <c r="I8" s="130"/>
      <c r="J8" s="130"/>
      <c r="K8" s="131"/>
    </row>
    <row r="9" spans="1:11" ht="16.2" thickBot="1">
      <c r="A9" s="39" t="s">
        <v>182</v>
      </c>
      <c r="B9" s="326"/>
      <c r="C9" s="327"/>
      <c r="D9" s="132" t="s">
        <v>188</v>
      </c>
      <c r="E9" s="130"/>
      <c r="F9" s="130"/>
      <c r="G9" s="130"/>
      <c r="H9" s="130"/>
      <c r="I9" s="130"/>
      <c r="J9" s="130"/>
      <c r="K9" s="131"/>
    </row>
    <row r="10" spans="1:11" ht="18" customHeight="1">
      <c r="C10" s="130"/>
      <c r="D10" s="130"/>
      <c r="E10" s="130"/>
      <c r="F10" s="130"/>
      <c r="G10" s="130"/>
      <c r="H10" s="130"/>
      <c r="I10" s="130"/>
      <c r="J10" s="130"/>
      <c r="K10" s="131"/>
    </row>
    <row r="11" spans="1:11" ht="15.6">
      <c r="A11" s="39" t="s">
        <v>186</v>
      </c>
      <c r="F11" s="328"/>
      <c r="G11" s="329"/>
      <c r="H11" s="329"/>
      <c r="I11" s="329"/>
      <c r="J11" s="329"/>
      <c r="K11" s="330"/>
    </row>
    <row r="12" spans="1:11" ht="45.6">
      <c r="F12" s="133" t="s">
        <v>6</v>
      </c>
      <c r="G12" s="134" t="s">
        <v>411</v>
      </c>
      <c r="H12" s="134" t="s">
        <v>412</v>
      </c>
      <c r="I12" s="134" t="s">
        <v>413</v>
      </c>
      <c r="J12" s="134" t="s">
        <v>27</v>
      </c>
      <c r="K12" s="133" t="s">
        <v>7</v>
      </c>
    </row>
    <row r="13" spans="1:11">
      <c r="A13" s="135" t="s">
        <v>8</v>
      </c>
      <c r="F13" s="140"/>
      <c r="G13" s="136"/>
      <c r="H13" s="136"/>
      <c r="I13" s="136"/>
      <c r="J13" s="136"/>
      <c r="K13" s="137"/>
    </row>
    <row r="14" spans="1:11">
      <c r="F14" s="140"/>
      <c r="G14" s="138"/>
      <c r="H14" s="138"/>
      <c r="I14" s="138"/>
      <c r="J14" s="136"/>
      <c r="K14" s="139"/>
    </row>
    <row r="15" spans="1:11" ht="15.6">
      <c r="A15" s="40">
        <v>1</v>
      </c>
      <c r="B15" s="126" t="s">
        <v>414</v>
      </c>
      <c r="F15" s="140" t="e">
        <f>VLOOKUP($D$3,'beg bal'!$C:$Y,5,FALSE)</f>
        <v>#N/A</v>
      </c>
      <c r="G15" s="142">
        <v>0</v>
      </c>
      <c r="H15" s="141">
        <v>0</v>
      </c>
      <c r="I15" s="142">
        <v>0</v>
      </c>
      <c r="J15" s="143" t="e">
        <f>SUM(F15:I15)</f>
        <v>#N/A</v>
      </c>
      <c r="K15" s="144">
        <v>0</v>
      </c>
    </row>
    <row r="16" spans="1:11" ht="13.8" thickBot="1">
      <c r="B16" s="145" t="s">
        <v>407</v>
      </c>
      <c r="F16" s="261"/>
      <c r="G16" s="146"/>
      <c r="H16" s="146"/>
      <c r="I16" s="146"/>
      <c r="J16" s="147"/>
      <c r="K16" s="148"/>
    </row>
    <row r="17" spans="1:11" ht="13.8" thickTop="1">
      <c r="F17" s="140"/>
      <c r="G17" s="142"/>
      <c r="H17" s="149"/>
      <c r="I17" s="149"/>
      <c r="J17" s="136"/>
      <c r="K17" s="139"/>
    </row>
    <row r="18" spans="1:11" ht="15.6">
      <c r="A18" s="40">
        <v>2</v>
      </c>
      <c r="B18" s="150" t="s">
        <v>17</v>
      </c>
      <c r="F18" s="140"/>
      <c r="G18" s="142"/>
      <c r="H18" s="149"/>
      <c r="I18" s="149"/>
      <c r="J18" s="136"/>
      <c r="K18" s="139"/>
    </row>
    <row r="19" spans="1:11" ht="15.6">
      <c r="A19" s="40"/>
      <c r="F19" s="140"/>
      <c r="G19" s="142"/>
      <c r="H19" s="149"/>
      <c r="I19" s="149"/>
      <c r="J19" s="136"/>
      <c r="K19" s="139"/>
    </row>
    <row r="20" spans="1:11">
      <c r="B20" s="126" t="s">
        <v>47</v>
      </c>
      <c r="F20" s="140" t="e">
        <f>VLOOKUP($D$3,'beg bal'!$C$20:$Y$166,7,FALSE)</f>
        <v>#N/A</v>
      </c>
      <c r="G20" s="142">
        <v>0</v>
      </c>
      <c r="H20" s="141">
        <v>0</v>
      </c>
      <c r="I20" s="142">
        <v>0</v>
      </c>
      <c r="J20" s="143" t="e">
        <f>SUM(F20:I20)</f>
        <v>#N/A</v>
      </c>
      <c r="K20" s="144">
        <v>0</v>
      </c>
    </row>
    <row r="21" spans="1:11">
      <c r="F21" s="140"/>
      <c r="G21" s="142"/>
      <c r="H21" s="149"/>
      <c r="I21" s="149"/>
      <c r="J21" s="136"/>
      <c r="K21" s="139"/>
    </row>
    <row r="22" spans="1:11">
      <c r="F22" s="140"/>
      <c r="G22" s="142"/>
      <c r="H22" s="149"/>
      <c r="I22" s="149"/>
      <c r="J22" s="136"/>
      <c r="K22" s="139"/>
    </row>
    <row r="23" spans="1:11">
      <c r="B23" s="126" t="s">
        <v>139</v>
      </c>
      <c r="F23" s="140" t="e">
        <f>VLOOKUP($D$3,'beg bal'!$C$19:$Y$166,8,FALSE)</f>
        <v>#N/A</v>
      </c>
      <c r="G23" s="142">
        <v>0</v>
      </c>
      <c r="H23" s="141">
        <v>0</v>
      </c>
      <c r="I23" s="142">
        <v>0</v>
      </c>
      <c r="J23" s="143" t="e">
        <f>SUM(F23:I23)</f>
        <v>#N/A</v>
      </c>
      <c r="K23" s="144">
        <v>0</v>
      </c>
    </row>
    <row r="24" spans="1:11">
      <c r="F24" s="140"/>
      <c r="G24" s="142"/>
      <c r="H24" s="149"/>
      <c r="I24" s="149"/>
      <c r="J24" s="136"/>
      <c r="K24" s="139"/>
    </row>
    <row r="25" spans="1:11">
      <c r="F25" s="140"/>
      <c r="G25" s="142"/>
      <c r="H25" s="149"/>
      <c r="I25" s="149"/>
      <c r="J25" s="136"/>
      <c r="K25" s="139"/>
    </row>
    <row r="26" spans="1:11">
      <c r="B26" s="126" t="s">
        <v>598</v>
      </c>
      <c r="F26" s="140" t="e">
        <f>VLOOKUP($D$3,'beg bal'!$C$19:$Y$166,12,FALSE)</f>
        <v>#N/A</v>
      </c>
      <c r="G26" s="142">
        <v>0</v>
      </c>
      <c r="H26" s="141">
        <v>0</v>
      </c>
      <c r="I26" s="142">
        <v>0</v>
      </c>
      <c r="J26" s="152" t="e">
        <f>SUM(F26:I26)</f>
        <v>#N/A</v>
      </c>
      <c r="K26" s="144">
        <v>0</v>
      </c>
    </row>
    <row r="27" spans="1:11">
      <c r="F27" s="140"/>
      <c r="G27" s="142"/>
      <c r="H27" s="141"/>
      <c r="I27" s="142"/>
      <c r="J27" s="152"/>
      <c r="K27" s="153"/>
    </row>
    <row r="28" spans="1:11">
      <c r="F28" s="140"/>
      <c r="G28" s="142"/>
      <c r="H28" s="141"/>
      <c r="I28" s="142"/>
      <c r="J28" s="152"/>
      <c r="K28" s="153"/>
    </row>
    <row r="29" spans="1:11">
      <c r="B29" s="126" t="s">
        <v>599</v>
      </c>
      <c r="F29" s="140" t="e">
        <f>VLOOKUP($D$3,'beg bal'!$C$19:$Y$166,13,FALSE)</f>
        <v>#N/A</v>
      </c>
      <c r="G29" s="142">
        <v>0</v>
      </c>
      <c r="H29" s="141">
        <v>0</v>
      </c>
      <c r="I29" s="142">
        <v>0</v>
      </c>
      <c r="J29" s="152" t="e">
        <f>SUM(F29:I29)</f>
        <v>#N/A</v>
      </c>
      <c r="K29" s="144">
        <v>0</v>
      </c>
    </row>
    <row r="30" spans="1:11">
      <c r="F30" s="140"/>
      <c r="G30" s="142"/>
      <c r="H30" s="149"/>
      <c r="I30" s="149"/>
      <c r="J30" s="136"/>
      <c r="K30" s="139"/>
    </row>
    <row r="31" spans="1:11">
      <c r="F31" s="140"/>
      <c r="G31" s="142"/>
      <c r="H31" s="149"/>
      <c r="I31" s="149"/>
      <c r="J31" s="136"/>
      <c r="K31" s="139"/>
    </row>
    <row r="32" spans="1:11">
      <c r="B32" s="126" t="s">
        <v>2</v>
      </c>
      <c r="F32" s="140" t="e">
        <f>VLOOKUP($D$3,'beg bal'!$C$19:$Y$166,11,FALSE)</f>
        <v>#N/A</v>
      </c>
      <c r="G32" s="142">
        <v>0</v>
      </c>
      <c r="H32" s="141">
        <v>0</v>
      </c>
      <c r="I32" s="142">
        <v>0</v>
      </c>
      <c r="J32" s="143" t="e">
        <f>SUM(F32:I32)</f>
        <v>#N/A</v>
      </c>
      <c r="K32" s="144">
        <v>0</v>
      </c>
    </row>
    <row r="33" spans="2:11" hidden="1" outlineLevel="1">
      <c r="F33" s="140"/>
      <c r="G33" s="142"/>
      <c r="H33" s="149"/>
      <c r="I33" s="149"/>
      <c r="J33" s="136"/>
      <c r="K33" s="139"/>
    </row>
    <row r="34" spans="2:11" hidden="1" outlineLevel="1">
      <c r="F34" s="140"/>
      <c r="G34" s="142"/>
      <c r="H34" s="149"/>
      <c r="I34" s="149"/>
      <c r="J34" s="136"/>
      <c r="K34" s="139"/>
    </row>
    <row r="35" spans="2:11" hidden="1" outlineLevel="1">
      <c r="B35" s="126" t="s">
        <v>179</v>
      </c>
      <c r="F35" s="140" t="e">
        <f>VLOOKUP($D$3,'beg bal'!$C$19:$Y$166,19,FALSE)</f>
        <v>#N/A</v>
      </c>
      <c r="G35" s="142">
        <v>0</v>
      </c>
      <c r="H35" s="151">
        <v>0</v>
      </c>
      <c r="I35" s="142">
        <v>0</v>
      </c>
      <c r="J35" s="143" t="e">
        <f>SUM(F35:I35)</f>
        <v>#N/A</v>
      </c>
      <c r="K35" s="144">
        <v>0</v>
      </c>
    </row>
    <row r="36" spans="2:11" collapsed="1">
      <c r="F36" s="140"/>
      <c r="G36" s="142"/>
      <c r="H36" s="149"/>
      <c r="I36" s="149"/>
      <c r="J36" s="136"/>
      <c r="K36" s="139"/>
    </row>
    <row r="37" spans="2:11">
      <c r="F37" s="140"/>
      <c r="G37" s="142"/>
      <c r="H37" s="149"/>
      <c r="I37" s="149"/>
      <c r="J37" s="136"/>
      <c r="K37" s="139"/>
    </row>
    <row r="38" spans="2:11">
      <c r="B38" s="126" t="s">
        <v>175</v>
      </c>
      <c r="F38" s="140" t="e">
        <f>VLOOKUP($D$3,'beg bal'!$C$19:$Y$166,14,FALSE)</f>
        <v>#N/A</v>
      </c>
      <c r="G38" s="142">
        <v>0</v>
      </c>
      <c r="H38" s="141">
        <v>0</v>
      </c>
      <c r="I38" s="142">
        <v>0</v>
      </c>
      <c r="J38" s="143" t="e">
        <f>SUM(F38:I38)</f>
        <v>#N/A</v>
      </c>
      <c r="K38" s="144">
        <v>0</v>
      </c>
    </row>
    <row r="39" spans="2:11">
      <c r="F39" s="140"/>
      <c r="G39" s="142"/>
      <c r="H39" s="149"/>
      <c r="I39" s="149"/>
      <c r="J39" s="136"/>
      <c r="K39" s="139"/>
    </row>
    <row r="40" spans="2:11">
      <c r="F40" s="140"/>
      <c r="G40" s="142"/>
      <c r="H40" s="149"/>
      <c r="I40" s="149"/>
      <c r="J40" s="136"/>
      <c r="K40" s="139"/>
    </row>
    <row r="41" spans="2:11">
      <c r="B41" s="126" t="s">
        <v>180</v>
      </c>
      <c r="F41" s="140" t="e">
        <f>VLOOKUP($D$3,'beg bal'!$C$19:$Y$166,21,FALSE)</f>
        <v>#N/A</v>
      </c>
      <c r="G41" s="142">
        <v>0</v>
      </c>
      <c r="H41" s="141">
        <v>0</v>
      </c>
      <c r="I41" s="142">
        <v>0</v>
      </c>
      <c r="J41" s="143" t="e">
        <f>SUM(F41:I41)</f>
        <v>#N/A</v>
      </c>
      <c r="K41" s="144">
        <v>0</v>
      </c>
    </row>
    <row r="42" spans="2:11">
      <c r="F42" s="140"/>
      <c r="G42" s="142"/>
      <c r="H42" s="149"/>
      <c r="I42" s="149"/>
      <c r="J42" s="136"/>
      <c r="K42" s="139"/>
    </row>
    <row r="43" spans="2:11">
      <c r="F43" s="140"/>
      <c r="G43" s="142"/>
      <c r="H43" s="149"/>
      <c r="I43" s="149"/>
      <c r="J43" s="136"/>
      <c r="K43" s="139"/>
    </row>
    <row r="44" spans="2:11">
      <c r="B44" s="126" t="s">
        <v>177</v>
      </c>
      <c r="F44" s="140" t="e">
        <f>VLOOKUP($D$3,'beg bal'!$C$19:$Y$166,20,FALSE)</f>
        <v>#N/A</v>
      </c>
      <c r="G44" s="142">
        <v>0</v>
      </c>
      <c r="H44" s="141">
        <v>0</v>
      </c>
      <c r="I44" s="142">
        <v>0</v>
      </c>
      <c r="J44" s="143" t="e">
        <f>SUM(F44:I44)</f>
        <v>#N/A</v>
      </c>
      <c r="K44" s="144">
        <v>0</v>
      </c>
    </row>
    <row r="45" spans="2:11">
      <c r="F45" s="140"/>
      <c r="G45" s="142"/>
      <c r="H45" s="149"/>
      <c r="I45" s="149"/>
      <c r="J45" s="136"/>
      <c r="K45" s="139"/>
    </row>
    <row r="46" spans="2:11">
      <c r="F46" s="140"/>
      <c r="G46" s="142"/>
      <c r="H46" s="149"/>
      <c r="I46" s="149"/>
      <c r="J46" s="136"/>
      <c r="K46" s="139"/>
    </row>
    <row r="47" spans="2:11">
      <c r="B47" s="126" t="s">
        <v>16</v>
      </c>
      <c r="F47" s="140" t="e">
        <f>VLOOKUP($D$3,'beg bal'!$C$19:$Y$166,23,FALSE)</f>
        <v>#N/A</v>
      </c>
      <c r="G47" s="142">
        <v>0</v>
      </c>
      <c r="H47" s="141">
        <v>0</v>
      </c>
      <c r="I47" s="142">
        <v>0</v>
      </c>
      <c r="J47" s="143" t="e">
        <f>SUM(F47:I47)</f>
        <v>#N/A</v>
      </c>
      <c r="K47" s="144">
        <v>0</v>
      </c>
    </row>
    <row r="48" spans="2:11">
      <c r="C48" s="126" t="s">
        <v>28</v>
      </c>
      <c r="F48" s="140"/>
      <c r="G48" s="263"/>
      <c r="H48" s="138"/>
      <c r="I48" s="138"/>
      <c r="J48" s="136"/>
      <c r="K48" s="139"/>
    </row>
    <row r="49" spans="1:14">
      <c r="F49" s="140"/>
      <c r="G49" s="263"/>
      <c r="H49" s="138"/>
      <c r="I49" s="138"/>
      <c r="J49" s="136"/>
      <c r="K49" s="139"/>
    </row>
    <row r="50" spans="1:14">
      <c r="F50" s="140"/>
      <c r="G50" s="263"/>
      <c r="H50" s="138"/>
      <c r="I50" s="138"/>
      <c r="K50" s="139"/>
    </row>
    <row r="51" spans="1:14">
      <c r="F51" s="262"/>
      <c r="G51" s="264"/>
      <c r="H51" s="154"/>
      <c r="I51" s="154"/>
      <c r="K51" s="155"/>
    </row>
    <row r="52" spans="1:14" ht="13.8" thickBot="1">
      <c r="B52" s="126" t="s">
        <v>23</v>
      </c>
      <c r="F52" s="156" t="e">
        <f>F47+F44+F41+F38+F32+F26+F23+F20+F29</f>
        <v>#N/A</v>
      </c>
      <c r="G52" s="156">
        <f t="shared" ref="G52:K52" si="0">G47+G44+G41+G38+G32+G26+G23+G20+G29</f>
        <v>0</v>
      </c>
      <c r="H52" s="156">
        <f t="shared" si="0"/>
        <v>0</v>
      </c>
      <c r="I52" s="156">
        <f t="shared" si="0"/>
        <v>0</v>
      </c>
      <c r="J52" s="156" t="e">
        <f t="shared" si="0"/>
        <v>#N/A</v>
      </c>
      <c r="K52" s="156">
        <f t="shared" si="0"/>
        <v>0</v>
      </c>
    </row>
    <row r="53" spans="1:14" ht="13.8" thickTop="1"/>
    <row r="54" spans="1:14">
      <c r="A54" s="157" t="s">
        <v>30</v>
      </c>
      <c r="B54" s="126" t="s">
        <v>31</v>
      </c>
    </row>
    <row r="55" spans="1:14">
      <c r="B55" s="129"/>
      <c r="C55" s="129"/>
      <c r="D55" s="129"/>
      <c r="E55" s="129"/>
      <c r="F55" s="158"/>
      <c r="G55" s="129"/>
      <c r="H55" s="129"/>
      <c r="I55" s="129"/>
      <c r="J55" s="129"/>
      <c r="K55" s="129"/>
      <c r="L55" s="129"/>
      <c r="M55" s="129"/>
      <c r="N55" s="129"/>
    </row>
    <row r="56" spans="1:14">
      <c r="B56" s="129"/>
      <c r="C56" s="129"/>
      <c r="D56" s="129"/>
      <c r="E56" s="129"/>
      <c r="F56" s="158"/>
      <c r="G56" s="129"/>
      <c r="H56" s="129"/>
      <c r="I56" s="129"/>
      <c r="J56" s="129"/>
      <c r="K56" s="129"/>
      <c r="L56" s="129"/>
      <c r="M56" s="129"/>
      <c r="N56" s="129"/>
    </row>
    <row r="57" spans="1:14" ht="15.6">
      <c r="A57" s="159" t="s">
        <v>29</v>
      </c>
      <c r="B57" s="126" t="s">
        <v>22</v>
      </c>
      <c r="F57" s="158"/>
    </row>
    <row r="58" spans="1:14">
      <c r="B58" s="129"/>
      <c r="C58" s="129"/>
      <c r="D58" s="129"/>
      <c r="E58" s="129"/>
      <c r="F58" s="158"/>
      <c r="G58" s="129"/>
      <c r="H58" s="129"/>
      <c r="I58" s="129"/>
      <c r="J58" s="129"/>
      <c r="K58" s="129"/>
      <c r="L58" s="129"/>
      <c r="M58" s="129"/>
      <c r="N58" s="129"/>
    </row>
    <row r="59" spans="1:14" s="129" customFormat="1">
      <c r="F59" s="160"/>
    </row>
    <row r="60" spans="1:14" s="129" customFormat="1">
      <c r="F60" s="158"/>
    </row>
    <row r="61" spans="1:14">
      <c r="B61" s="129"/>
      <c r="C61" s="129"/>
      <c r="D61" s="129"/>
      <c r="E61" s="129"/>
      <c r="F61" s="158"/>
      <c r="G61" s="129"/>
      <c r="H61" s="129"/>
      <c r="I61" s="129"/>
      <c r="J61" s="129"/>
      <c r="K61" s="129"/>
      <c r="L61" s="129"/>
      <c r="M61" s="129"/>
      <c r="N61" s="129"/>
    </row>
    <row r="62" spans="1:14" s="129" customFormat="1">
      <c r="F62" s="158"/>
    </row>
    <row r="63" spans="1:14" s="129" customFormat="1">
      <c r="F63" s="126"/>
    </row>
    <row r="64" spans="1:14" s="129" customFormat="1">
      <c r="F64" s="126"/>
    </row>
    <row r="65" spans="6:6" s="129" customFormat="1">
      <c r="F65" s="126"/>
    </row>
    <row r="66" spans="6:6" s="129" customFormat="1">
      <c r="F66" s="126"/>
    </row>
    <row r="67" spans="6:6" s="129" customFormat="1">
      <c r="F67" s="126"/>
    </row>
    <row r="68" spans="6:6" s="129" customFormat="1">
      <c r="F68" s="126"/>
    </row>
    <row r="69" spans="6:6" s="129" customFormat="1">
      <c r="F69" s="126"/>
    </row>
    <row r="70" spans="6:6" s="129" customFormat="1">
      <c r="F70" s="126"/>
    </row>
    <row r="71" spans="6:6" s="129" customFormat="1">
      <c r="F71" s="126"/>
    </row>
    <row r="72" spans="6:6" s="129" customFormat="1">
      <c r="F72" s="126"/>
    </row>
    <row r="73" spans="6:6" s="129" customFormat="1">
      <c r="F73" s="126"/>
    </row>
    <row r="74" spans="6:6" s="129" customFormat="1">
      <c r="F74" s="126"/>
    </row>
    <row r="75" spans="6:6" s="129" customFormat="1">
      <c r="F75" s="126"/>
    </row>
    <row r="76" spans="6:6" s="129" customFormat="1">
      <c r="F76" s="126"/>
    </row>
    <row r="77" spans="6:6" s="129" customFormat="1">
      <c r="F77" s="126"/>
    </row>
    <row r="78" spans="6:6" s="129" customFormat="1">
      <c r="F78" s="126"/>
    </row>
    <row r="79" spans="6:6" s="129" customFormat="1">
      <c r="F79" s="126"/>
    </row>
    <row r="80" spans="6:6" s="129" customFormat="1">
      <c r="F80" s="126"/>
    </row>
    <row r="81" spans="6:6" s="129" customFormat="1">
      <c r="F81" s="126"/>
    </row>
    <row r="82" spans="6:6" s="129" customFormat="1">
      <c r="F82" s="126"/>
    </row>
    <row r="83" spans="6:6" s="129" customFormat="1">
      <c r="F83" s="126"/>
    </row>
    <row r="84" spans="6:6" s="129" customFormat="1"/>
    <row r="85" spans="6:6" s="129" customFormat="1"/>
    <row r="86" spans="6:6" s="129" customFormat="1"/>
    <row r="87" spans="6:6" s="129" customFormat="1"/>
    <row r="88" spans="6:6" s="129" customFormat="1"/>
    <row r="89" spans="6:6" s="129" customFormat="1"/>
    <row r="90" spans="6:6" s="129" customFormat="1"/>
    <row r="91" spans="6:6" s="129" customFormat="1"/>
    <row r="92" spans="6:6" s="129" customFormat="1"/>
    <row r="93" spans="6:6" s="129" customFormat="1"/>
    <row r="94" spans="6:6" s="129" customFormat="1"/>
    <row r="95" spans="6:6" s="129" customFormat="1"/>
    <row r="96" spans="6:6" s="129" customFormat="1"/>
    <row r="97" s="129" customFormat="1"/>
    <row r="98" s="129" customFormat="1"/>
    <row r="99" s="129" customFormat="1"/>
    <row r="100" s="129" customFormat="1"/>
    <row r="101" s="129" customFormat="1"/>
    <row r="102" s="129" customFormat="1"/>
    <row r="103" s="129" customFormat="1"/>
    <row r="104" s="129" customFormat="1"/>
    <row r="105" s="129" customFormat="1"/>
    <row r="106" s="129" customFormat="1"/>
    <row r="107" s="129" customFormat="1"/>
    <row r="108" s="129" customFormat="1"/>
    <row r="109" s="129" customFormat="1"/>
    <row r="110" s="129" customFormat="1"/>
    <row r="111" s="129" customFormat="1"/>
    <row r="112" s="129" customFormat="1"/>
    <row r="113" s="129" customFormat="1"/>
    <row r="114" s="129" customFormat="1"/>
    <row r="115" s="129" customFormat="1"/>
    <row r="116" s="129" customFormat="1"/>
    <row r="117" s="129" customFormat="1"/>
    <row r="118" s="129" customFormat="1"/>
    <row r="119" s="129" customFormat="1"/>
    <row r="120" s="129" customFormat="1"/>
    <row r="121" s="129" customFormat="1"/>
    <row r="122" s="129" customFormat="1"/>
    <row r="123" s="129" customFormat="1"/>
    <row r="124" s="129" customFormat="1"/>
    <row r="125" s="129" customFormat="1"/>
    <row r="126" s="129" customFormat="1"/>
    <row r="127" s="129" customFormat="1"/>
    <row r="128" s="129" customFormat="1"/>
    <row r="129" s="129" customFormat="1"/>
    <row r="130" s="129" customFormat="1"/>
    <row r="131" s="129" customFormat="1"/>
    <row r="132" s="129" customFormat="1"/>
    <row r="133" s="129" customFormat="1"/>
    <row r="134" s="129" customFormat="1"/>
    <row r="135" s="129" customFormat="1"/>
    <row r="136" s="129" customFormat="1"/>
    <row r="137" s="129" customFormat="1"/>
    <row r="138" s="129" customFormat="1"/>
    <row r="139" s="129" customFormat="1"/>
    <row r="140" s="129" customFormat="1"/>
    <row r="141" s="129" customFormat="1"/>
    <row r="142" s="129" customFormat="1"/>
    <row r="143" s="129" customFormat="1"/>
    <row r="144" s="129" customFormat="1"/>
    <row r="145" s="129" customFormat="1"/>
    <row r="146" s="129" customFormat="1"/>
    <row r="147" s="129" customFormat="1"/>
    <row r="148" s="129" customFormat="1"/>
    <row r="149" s="129" customFormat="1"/>
    <row r="150" s="129" customFormat="1"/>
    <row r="151" s="129" customFormat="1"/>
    <row r="152" s="129" customFormat="1"/>
    <row r="153" s="129" customFormat="1"/>
    <row r="154" s="129" customFormat="1"/>
  </sheetData>
  <sheetProtection algorithmName="SHA-512" hashValue="FJRfAVsqaNQeRluu5M8LlgRyoV8S/jqgxRLfrRxFPgvQnK5OocdBqZJupaUPI7AFoOFLEYFbulNQKECZ7mzsgg==" saltValue="RFLQ9ScIINPgy2WneBkOpQ==" spinCount="100000" sheet="1" formatCells="0" formatColumns="0" formatRows="0" insertColumns="0" insertRows="0" autoFilter="0"/>
  <mergeCells count="7">
    <mergeCell ref="D6:F6"/>
    <mergeCell ref="D7:F7"/>
    <mergeCell ref="B9:C9"/>
    <mergeCell ref="F11:K11"/>
    <mergeCell ref="D3:F3"/>
    <mergeCell ref="D4:F4"/>
    <mergeCell ref="D5:F5"/>
  </mergeCells>
  <phoneticPr fontId="0" type="noConversion"/>
  <conditionalFormatting sqref="K15">
    <cfRule type="expression" dxfId="9" priority="10">
      <formula>$J15&lt;&gt;0</formula>
    </cfRule>
  </conditionalFormatting>
  <conditionalFormatting sqref="K20">
    <cfRule type="expression" dxfId="8" priority="9">
      <formula>$J20&lt;&gt;0</formula>
    </cfRule>
  </conditionalFormatting>
  <conditionalFormatting sqref="K23">
    <cfRule type="expression" dxfId="7" priority="8">
      <formula>$J23&lt;&gt;0</formula>
    </cfRule>
  </conditionalFormatting>
  <conditionalFormatting sqref="K26">
    <cfRule type="expression" dxfId="6" priority="7">
      <formula>$J26&lt;&gt;0</formula>
    </cfRule>
  </conditionalFormatting>
  <conditionalFormatting sqref="K29">
    <cfRule type="expression" dxfId="5" priority="6">
      <formula>$J29&lt;&gt;0</formula>
    </cfRule>
  </conditionalFormatting>
  <conditionalFormatting sqref="K32">
    <cfRule type="expression" dxfId="4" priority="5">
      <formula>$J32&lt;&gt;0</formula>
    </cfRule>
  </conditionalFormatting>
  <conditionalFormatting sqref="K38">
    <cfRule type="expression" dxfId="3" priority="4">
      <formula>$J38&lt;&gt;0</formula>
    </cfRule>
  </conditionalFormatting>
  <conditionalFormatting sqref="K41">
    <cfRule type="expression" dxfId="2" priority="3">
      <formula>$J41&lt;&gt;0</formula>
    </cfRule>
  </conditionalFormatting>
  <conditionalFormatting sqref="K44">
    <cfRule type="expression" dxfId="1" priority="2">
      <formula>$J44&lt;&gt;0</formula>
    </cfRule>
  </conditionalFormatting>
  <conditionalFormatting sqref="K47">
    <cfRule type="expression" dxfId="0" priority="1">
      <formula>$J47&lt;&gt;0</formula>
    </cfRule>
  </conditionalFormatting>
  <pageMargins left="0.35" right="0.45" top="0.99929999999999997" bottom="0.75" header="0.35" footer="0.5"/>
  <pageSetup scale="65" orientation="portrait" r:id="rId1"/>
  <headerFooter>
    <oddHeader>&amp;L&amp;G&amp;C&amp;"Arial,Bold"&amp;12
&amp;R&amp;K002060 &amp;"Times New Roman,Bold"&amp;12 2025 ACFR Information</oddHeader>
    <oddFooter>&amp;L&amp;"Times New Roman,Italic"&amp;9Page &amp;P of &amp;N
&amp;Z&amp;F&amp;&amp;[Tab]&amp;R&amp;"Times New Roman,Italic"&amp;9&amp;D &amp;T</oddFooter>
  </headerFooter>
  <ignoredErrors>
    <ignoredError sqref="D4" evalError="1"/>
  </ignoredError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'Entity List 6.30.2025'!$G$5:$H$5</xm:f>
          </x14:formula1>
          <xm:sqref>B9:C9</xm:sqref>
        </x14:dataValidation>
        <x14:dataValidation type="list" allowBlank="1" showInputMessage="1" showErrorMessage="1" xr:uid="{00000000-0002-0000-0200-000001000000}">
          <x14:formula1>
            <xm:f>'Entity List 6.30.2025'!$A:$A</xm:f>
          </x14:formula1>
          <xm:sqref>D3:F3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BB22"/>
  <sheetViews>
    <sheetView zoomScaleNormal="100" workbookViewId="0"/>
  </sheetViews>
  <sheetFormatPr defaultColWidth="9.33203125" defaultRowHeight="13.2"/>
  <cols>
    <col min="1" max="1" width="9.33203125" style="127"/>
    <col min="2" max="2" width="22.33203125" style="127" bestFit="1" customWidth="1"/>
    <col min="3" max="3" width="30.5546875" style="127" customWidth="1"/>
    <col min="4" max="7" width="20.5546875" style="127" customWidth="1"/>
    <col min="8" max="53" width="9.33203125" style="127"/>
    <col min="54" max="54" width="0" style="127" hidden="1" customWidth="1"/>
    <col min="55" max="16384" width="9.33203125" style="127"/>
  </cols>
  <sheetData>
    <row r="1" spans="1:54" ht="17.399999999999999">
      <c r="A1" s="39" t="s">
        <v>257</v>
      </c>
      <c r="B1" s="230" t="s">
        <v>124</v>
      </c>
    </row>
    <row r="3" spans="1:54" ht="15.6">
      <c r="B3" s="162"/>
    </row>
    <row r="5" spans="1:54" ht="15.6">
      <c r="B5" s="163" t="s">
        <v>35</v>
      </c>
      <c r="C5" s="35" t="e">
        <f>+'Long Term Liabilities'!D3&amp;" "&amp;'Long Term Liabilities'!D4</f>
        <v>#N/A</v>
      </c>
      <c r="D5" s="173"/>
      <c r="F5" s="217" t="s">
        <v>428</v>
      </c>
      <c r="G5" s="218"/>
    </row>
    <row r="6" spans="1:54" ht="13.8">
      <c r="F6" s="217" t="s">
        <v>429</v>
      </c>
      <c r="G6" s="218"/>
    </row>
    <row r="7" spans="1:54" ht="82.35" customHeight="1">
      <c r="B7" s="164" t="s">
        <v>136</v>
      </c>
      <c r="C7" s="320"/>
      <c r="D7" s="128"/>
      <c r="E7" s="128"/>
      <c r="F7" s="128"/>
      <c r="G7" s="128"/>
    </row>
    <row r="8" spans="1:54">
      <c r="E8" s="163" t="s">
        <v>135</v>
      </c>
    </row>
    <row r="9" spans="1:54">
      <c r="D9" s="165" t="s">
        <v>37</v>
      </c>
      <c r="E9" s="165" t="s">
        <v>125</v>
      </c>
      <c r="F9" s="165" t="s">
        <v>126</v>
      </c>
      <c r="G9" s="165" t="s">
        <v>127</v>
      </c>
    </row>
    <row r="10" spans="1:54">
      <c r="B10" s="163" t="s">
        <v>128</v>
      </c>
      <c r="C10" s="166"/>
      <c r="D10" s="167">
        <f>'beg bal linked'!C2+1</f>
        <v>2026</v>
      </c>
      <c r="E10" s="168"/>
      <c r="F10" s="168"/>
      <c r="G10" s="169">
        <f t="shared" ref="G10:G20" si="0">SUM(E10:F10)</f>
        <v>0</v>
      </c>
      <c r="BB10" s="127" t="s">
        <v>129</v>
      </c>
    </row>
    <row r="11" spans="1:54">
      <c r="C11" s="128"/>
      <c r="D11" s="167">
        <f>D10+1</f>
        <v>2027</v>
      </c>
      <c r="E11" s="168"/>
      <c r="F11" s="168"/>
      <c r="G11" s="169">
        <f t="shared" si="0"/>
        <v>0</v>
      </c>
      <c r="BB11" s="127" t="s">
        <v>130</v>
      </c>
    </row>
    <row r="12" spans="1:54">
      <c r="B12" s="163" t="s">
        <v>131</v>
      </c>
      <c r="C12" s="170"/>
      <c r="D12" s="167">
        <f t="shared" ref="D12:D14" si="1">D11+1</f>
        <v>2028</v>
      </c>
      <c r="E12" s="168"/>
      <c r="F12" s="168"/>
      <c r="G12" s="169">
        <f t="shared" si="0"/>
        <v>0</v>
      </c>
      <c r="BB12" s="127" t="s">
        <v>134</v>
      </c>
    </row>
    <row r="13" spans="1:54">
      <c r="C13" s="128"/>
      <c r="D13" s="167">
        <f t="shared" si="1"/>
        <v>2029</v>
      </c>
      <c r="E13" s="168"/>
      <c r="F13" s="168"/>
      <c r="G13" s="169">
        <f t="shared" si="0"/>
        <v>0</v>
      </c>
    </row>
    <row r="14" spans="1:54">
      <c r="B14" s="163" t="s">
        <v>132</v>
      </c>
      <c r="C14" s="166"/>
      <c r="D14" s="167">
        <f t="shared" si="1"/>
        <v>2030</v>
      </c>
      <c r="E14" s="128"/>
      <c r="F14" s="128"/>
      <c r="G14" s="169">
        <f t="shared" si="0"/>
        <v>0</v>
      </c>
    </row>
    <row r="15" spans="1:54">
      <c r="C15" s="128"/>
      <c r="D15" s="167" t="str">
        <f>CONCATENATE(($D$14+1),"-",($D$14+5))</f>
        <v>2031-2035</v>
      </c>
      <c r="E15" s="168"/>
      <c r="F15" s="168"/>
      <c r="G15" s="169">
        <f t="shared" si="0"/>
        <v>0</v>
      </c>
    </row>
    <row r="16" spans="1:54">
      <c r="B16" s="163" t="s">
        <v>133</v>
      </c>
      <c r="C16" s="171"/>
      <c r="D16" s="167" t="str">
        <f>CONCATENATE(($D$14+6),"-",($D$14+10))</f>
        <v>2036-2040</v>
      </c>
      <c r="E16" s="168"/>
      <c r="F16" s="168"/>
      <c r="G16" s="169">
        <f t="shared" si="0"/>
        <v>0</v>
      </c>
    </row>
    <row r="17" spans="3:7">
      <c r="C17" s="128"/>
      <c r="D17" s="167" t="str">
        <f>CONCATENATE(($D$14+11),"-",($D$14+15))</f>
        <v>2041-2045</v>
      </c>
      <c r="E17" s="168"/>
      <c r="F17" s="168"/>
      <c r="G17" s="169">
        <f t="shared" si="0"/>
        <v>0</v>
      </c>
    </row>
    <row r="18" spans="3:7">
      <c r="C18" s="128"/>
      <c r="D18" s="167" t="str">
        <f>CONCATENATE(($D$14+16),"-",($D$14+20))</f>
        <v>2046-2050</v>
      </c>
      <c r="E18" s="168"/>
      <c r="F18" s="168"/>
      <c r="G18" s="169">
        <f t="shared" si="0"/>
        <v>0</v>
      </c>
    </row>
    <row r="19" spans="3:7">
      <c r="C19" s="128"/>
      <c r="D19" s="167" t="str">
        <f>CONCATENATE(($D$14+21),"-",($D$14+25))</f>
        <v>2051-2055</v>
      </c>
      <c r="E19" s="168"/>
      <c r="F19" s="168"/>
      <c r="G19" s="169">
        <f t="shared" si="0"/>
        <v>0</v>
      </c>
    </row>
    <row r="20" spans="3:7">
      <c r="C20" s="128"/>
      <c r="D20" s="167" t="str">
        <f>CONCATENATE(($D$14+26),"-",($D$14+30))</f>
        <v>2056-2060</v>
      </c>
      <c r="E20" s="168"/>
      <c r="F20" s="168"/>
      <c r="G20" s="169">
        <f t="shared" si="0"/>
        <v>0</v>
      </c>
    </row>
    <row r="21" spans="3:7" ht="13.8" thickBot="1">
      <c r="D21" s="172" t="s">
        <v>127</v>
      </c>
      <c r="E21" s="279">
        <f t="shared" ref="E21:F21" si="2">SUM(E10:E20)</f>
        <v>0</v>
      </c>
      <c r="F21" s="279">
        <f t="shared" si="2"/>
        <v>0</v>
      </c>
      <c r="G21" s="279">
        <f>SUM(G10:G20)</f>
        <v>0</v>
      </c>
    </row>
    <row r="22" spans="3:7" ht="13.8" thickTop="1"/>
  </sheetData>
  <sheetProtection algorithmName="SHA-512" hashValue="350VEaDi76FkMt4L0sBH/OwYPm1FUoaqg50bdQb8lZEsx0hJZoVQeptyXhiXNw2t42XUb92JYDDjorX2l37oLQ==" saltValue="xAOPIi8QfgpN5xT5N+hjBQ==" spinCount="100000" sheet="1" formatCells="0" formatColumns="0" formatRows="0" insertColumns="0" insertRows="0" autoFilter="0"/>
  <dataValidations count="1">
    <dataValidation type="list" allowBlank="1" showInputMessage="1" showErrorMessage="1" sqref="C10" xr:uid="{00000000-0002-0000-0300-000000000000}">
      <formula1>$BB$10:$BB$12</formula1>
    </dataValidation>
  </dataValidations>
  <pageMargins left="0.35" right="0.45" top="1.18" bottom="0.75" header="0.35" footer="0.5"/>
  <pageSetup scale="74" orientation="portrait" r:id="rId1"/>
  <headerFooter>
    <oddHeader xml:space="preserve">&amp;L&amp;"Times New Roman,Bold"&amp;12&amp;K870E00&amp;G&amp;R&amp;K002060 &amp;"Times New Roman,Bold"&amp;12 2025 ACFR Information&amp;"Arial,Regular"&amp;10
</oddHeader>
    <oddFooter>&amp;L&amp;"Times New Roman,Italic"&amp;9Page &amp;P of &amp;N
&amp;Z&amp;F &amp;A&amp;R&amp;"Times New Roman,Italic"&amp;9&amp;D &amp;T</oddFooter>
  </headerFooter>
  <ignoredErrors>
    <ignoredError sqref="C5" evalError="1"/>
    <ignoredError sqref="G10:G14" formulaRange="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DE22"/>
  <sheetViews>
    <sheetView zoomScaleNormal="100" workbookViewId="0">
      <selection activeCell="A2" sqref="A2"/>
    </sheetView>
  </sheetViews>
  <sheetFormatPr defaultColWidth="9.33203125" defaultRowHeight="15.6"/>
  <cols>
    <col min="1" max="1" width="9.33203125" style="51"/>
    <col min="2" max="2" width="12.33203125" style="51" bestFit="1" customWidth="1"/>
    <col min="3" max="3" width="8.44140625" style="51" customWidth="1"/>
    <col min="4" max="4" width="38.44140625" style="51" customWidth="1"/>
    <col min="5" max="5" width="9.33203125" style="51"/>
    <col min="6" max="6" width="18" style="51" customWidth="1"/>
    <col min="7" max="7" width="9.33203125" style="51"/>
    <col min="8" max="8" width="10.5546875" style="51" customWidth="1"/>
    <col min="9" max="9" width="16.6640625" style="51" customWidth="1"/>
    <col min="10" max="10" width="4.5546875" style="51" customWidth="1"/>
    <col min="11" max="11" width="5.5546875" style="51" customWidth="1"/>
    <col min="12" max="12" width="4.5546875" style="51" customWidth="1"/>
    <col min="13" max="13" width="5.5546875" style="51" customWidth="1"/>
    <col min="14" max="16384" width="9.33203125" style="51"/>
  </cols>
  <sheetData>
    <row r="1" spans="1:109">
      <c r="A1" s="208" t="s">
        <v>253</v>
      </c>
      <c r="C1" s="52"/>
    </row>
    <row r="2" spans="1:109">
      <c r="E2" s="53"/>
    </row>
    <row r="3" spans="1:109">
      <c r="B3" s="54"/>
      <c r="C3" s="55"/>
      <c r="D3" s="56"/>
      <c r="E3" s="57"/>
      <c r="K3" s="58"/>
      <c r="L3" s="58"/>
    </row>
    <row r="4" spans="1:109" ht="16.2">
      <c r="A4" s="40" t="s">
        <v>32</v>
      </c>
      <c r="B4" s="174" t="s">
        <v>211</v>
      </c>
      <c r="C4" s="338">
        <f>'Long Term Liabilities'!D3</f>
        <v>0</v>
      </c>
      <c r="D4" s="339"/>
      <c r="E4" s="57"/>
      <c r="J4" s="340"/>
      <c r="K4" s="340"/>
      <c r="L4" s="59"/>
    </row>
    <row r="5" spans="1:109">
      <c r="B5" s="175" t="s">
        <v>212</v>
      </c>
      <c r="C5" s="341" t="e">
        <f>'Long Term Liabilities'!D4</f>
        <v>#N/A</v>
      </c>
      <c r="D5" s="342"/>
      <c r="E5" s="58"/>
      <c r="F5" s="186" t="s">
        <v>428</v>
      </c>
    </row>
    <row r="6" spans="1:109">
      <c r="B6" s="175" t="s">
        <v>213</v>
      </c>
      <c r="C6" s="343">
        <f>'Long Term Liabilities'!D5</f>
        <v>0</v>
      </c>
      <c r="D6" s="344"/>
      <c r="E6" s="58"/>
      <c r="F6" s="186" t="s">
        <v>429</v>
      </c>
    </row>
    <row r="7" spans="1:109">
      <c r="B7" s="175" t="s">
        <v>214</v>
      </c>
      <c r="C7" s="345">
        <f>'Long Term Liabilities'!D6</f>
        <v>0</v>
      </c>
      <c r="D7" s="346"/>
    </row>
    <row r="8" spans="1:109">
      <c r="B8" s="176" t="s">
        <v>382</v>
      </c>
      <c r="C8" s="347">
        <f>'Long Term Liabilities'!D7</f>
        <v>0</v>
      </c>
      <c r="D8" s="346"/>
      <c r="F8" s="60"/>
    </row>
    <row r="9" spans="1:109" ht="16.2" thickBot="1">
      <c r="C9" s="61"/>
      <c r="D9" s="62"/>
      <c r="F9" s="60"/>
    </row>
    <row r="10" spans="1:109" s="127" customFormat="1" ht="16.2" thickBot="1">
      <c r="A10" s="63" t="s">
        <v>182</v>
      </c>
      <c r="B10" s="326"/>
      <c r="C10" s="327"/>
      <c r="D10" s="132" t="s">
        <v>188</v>
      </c>
      <c r="E10" s="177"/>
      <c r="F10" s="178"/>
      <c r="G10" s="178"/>
      <c r="J10" s="64"/>
      <c r="K10" s="64"/>
      <c r="L10" s="64"/>
      <c r="M10" s="64"/>
      <c r="N10" s="64"/>
      <c r="P10" s="128"/>
      <c r="DC10" s="179"/>
      <c r="DE10" s="179"/>
    </row>
    <row r="12" spans="1:109" ht="35.85" customHeight="1">
      <c r="A12" s="63" t="s">
        <v>258</v>
      </c>
      <c r="C12" s="335" t="s">
        <v>235</v>
      </c>
      <c r="D12" s="335"/>
      <c r="E12" s="335"/>
      <c r="F12" s="335"/>
      <c r="G12" s="335"/>
      <c r="H12" s="335"/>
      <c r="I12" s="335"/>
      <c r="J12" s="335"/>
      <c r="K12" s="335"/>
      <c r="L12" s="335"/>
      <c r="M12" s="335"/>
    </row>
    <row r="13" spans="1:109">
      <c r="C13" s="65"/>
      <c r="D13" s="65"/>
      <c r="E13" s="65"/>
      <c r="F13" s="65"/>
      <c r="G13" s="65"/>
      <c r="H13" s="65"/>
      <c r="I13" s="65"/>
      <c r="J13" s="65"/>
      <c r="K13" s="65"/>
      <c r="L13" s="65"/>
      <c r="M13" s="65"/>
    </row>
    <row r="15" spans="1:109">
      <c r="C15" s="66" t="s">
        <v>236</v>
      </c>
      <c r="D15" s="334" t="s">
        <v>237</v>
      </c>
      <c r="E15" s="335"/>
      <c r="F15" s="335"/>
      <c r="G15" s="335"/>
      <c r="H15" s="335"/>
      <c r="I15" s="335"/>
      <c r="J15" s="335"/>
      <c r="K15" s="335"/>
      <c r="L15" s="335"/>
      <c r="M15" s="335"/>
    </row>
    <row r="16" spans="1:109" ht="150" customHeight="1">
      <c r="D16" s="336"/>
      <c r="E16" s="337"/>
      <c r="F16" s="337"/>
      <c r="G16" s="337"/>
      <c r="H16" s="337"/>
      <c r="I16" s="337"/>
      <c r="J16" s="337"/>
      <c r="K16" s="337"/>
      <c r="L16" s="337"/>
      <c r="M16" s="337"/>
    </row>
    <row r="17" spans="3:13">
      <c r="D17" s="67"/>
      <c r="E17" s="68"/>
      <c r="F17" s="68"/>
      <c r="G17" s="68"/>
      <c r="H17" s="68"/>
      <c r="I17" s="68"/>
      <c r="J17" s="68"/>
      <c r="K17" s="68"/>
      <c r="L17" s="68"/>
      <c r="M17" s="68"/>
    </row>
    <row r="18" spans="3:13">
      <c r="C18" s="66" t="s">
        <v>238</v>
      </c>
      <c r="D18" s="334" t="s">
        <v>239</v>
      </c>
      <c r="E18" s="335"/>
      <c r="F18" s="335"/>
      <c r="G18" s="335"/>
      <c r="H18" s="335"/>
      <c r="I18" s="335"/>
      <c r="J18" s="335"/>
      <c r="K18" s="335"/>
      <c r="L18" s="335"/>
      <c r="M18" s="335"/>
    </row>
    <row r="19" spans="3:13" ht="150" customHeight="1">
      <c r="D19" s="336"/>
      <c r="E19" s="337"/>
      <c r="F19" s="337"/>
      <c r="G19" s="337"/>
      <c r="H19" s="337"/>
      <c r="I19" s="337"/>
      <c r="J19" s="337"/>
      <c r="K19" s="337"/>
      <c r="L19" s="337"/>
      <c r="M19" s="337"/>
    </row>
    <row r="20" spans="3:13">
      <c r="D20" s="67"/>
      <c r="E20" s="68"/>
      <c r="F20" s="68"/>
      <c r="G20" s="68"/>
      <c r="H20" s="68"/>
      <c r="I20" s="68"/>
      <c r="J20" s="68"/>
      <c r="K20" s="68"/>
      <c r="L20" s="68"/>
      <c r="M20" s="68"/>
    </row>
    <row r="21" spans="3:13">
      <c r="D21" s="67"/>
      <c r="E21" s="68"/>
      <c r="F21" s="68"/>
      <c r="G21" s="68"/>
      <c r="H21" s="68"/>
      <c r="I21" s="68"/>
      <c r="J21" s="68"/>
      <c r="K21" s="68"/>
      <c r="L21" s="68"/>
      <c r="M21" s="68"/>
    </row>
    <row r="22" spans="3:13">
      <c r="C22" s="69"/>
    </row>
  </sheetData>
  <sheetProtection algorithmName="SHA-512" hashValue="mvVcNCAROFWRss/O8wmbxR6O1xGpQzPQC2FBlbE/J7CDL3aQbgfcuWQuqma4zyQg7apwTr2o4QlTPLScQEhB6w==" saltValue="FHXe5UEX/AGfN3mDxirRUA==" spinCount="100000" sheet="1" formatCells="0" formatColumns="0" formatRows="0" insertColumns="0" insertRows="0" autoFilter="0"/>
  <mergeCells count="12">
    <mergeCell ref="D18:M18"/>
    <mergeCell ref="D19:M19"/>
    <mergeCell ref="C4:D4"/>
    <mergeCell ref="J4:K4"/>
    <mergeCell ref="C5:D5"/>
    <mergeCell ref="C6:D6"/>
    <mergeCell ref="C7:D7"/>
    <mergeCell ref="B10:C10"/>
    <mergeCell ref="C8:D8"/>
    <mergeCell ref="C12:M12"/>
    <mergeCell ref="D15:M15"/>
    <mergeCell ref="D16:M16"/>
  </mergeCells>
  <dataValidations count="2">
    <dataValidation type="list" allowBlank="1" showInputMessage="1" showErrorMessage="1" sqref="L4" xr:uid="{00000000-0002-0000-0400-000000000000}">
      <formula1>$I$3:$I$4</formula1>
    </dataValidation>
    <dataValidation type="list" allowBlank="1" showInputMessage="1" showErrorMessage="1" sqref="I4" xr:uid="{00000000-0002-0000-0400-000001000000}">
      <formula1>#REF!</formula1>
    </dataValidation>
  </dataValidations>
  <pageMargins left="0.35" right="0.45" top="1.18" bottom="0.75" header="0.35" footer="0.5"/>
  <pageSetup scale="68" orientation="portrait" r:id="rId1"/>
  <headerFooter>
    <oddHeader xml:space="preserve">&amp;L&amp;G&amp;R&amp;K002060 &amp;"Times New Roman,Bold"&amp;12 2025 ACFR Information&amp;"Arial,Regular"&amp;10
</oddHeader>
    <oddFooter>&amp;L&amp;"Times New Roman,Italic"&amp;9Page &amp;P of &amp;N
&amp;Z&amp;F &amp;A&amp;R&amp;"Times New Roman,Italic"&amp;9&amp;D &amp;T</oddFooter>
  </headerFooter>
  <ignoredErrors>
    <ignoredError sqref="C5:D5" evalError="1"/>
    <ignoredError sqref="C6:D8" evalError="1" unlockedFormula="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2000000}">
          <x14:formula1>
            <xm:f>'Entity List 6.30.2025'!$G$5</xm:f>
          </x14:formula1>
          <xm:sqref>B10:C10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DF52"/>
  <sheetViews>
    <sheetView zoomScaleNormal="100" workbookViewId="0">
      <selection activeCell="A2" sqref="A2"/>
    </sheetView>
  </sheetViews>
  <sheetFormatPr defaultColWidth="9.33203125" defaultRowHeight="15.6"/>
  <cols>
    <col min="1" max="1" width="9.33203125" style="51"/>
    <col min="2" max="2" width="11.6640625" style="51" customWidth="1"/>
    <col min="3" max="3" width="9.5546875" style="51" customWidth="1"/>
    <col min="4" max="4" width="40.44140625" style="51" customWidth="1"/>
    <col min="5" max="5" width="26.33203125" style="70" customWidth="1"/>
    <col min="6" max="6" width="7" style="70" customWidth="1"/>
    <col min="7" max="7" width="14" style="51" customWidth="1"/>
    <col min="8" max="8" width="6.6640625" style="51" customWidth="1"/>
    <col min="9" max="9" width="14.5546875" style="51" customWidth="1"/>
    <col min="10" max="10" width="15.5546875" style="51" customWidth="1"/>
    <col min="11" max="14" width="9.33203125" style="51"/>
    <col min="15" max="15" width="9.33203125" style="51" customWidth="1"/>
    <col min="16" max="16384" width="9.33203125" style="51"/>
  </cols>
  <sheetData>
    <row r="1" spans="1:110">
      <c r="A1" s="208" t="s">
        <v>252</v>
      </c>
    </row>
    <row r="2" spans="1:110" ht="22.5" customHeight="1">
      <c r="E2" s="71"/>
    </row>
    <row r="3" spans="1:110" ht="12.75" customHeight="1">
      <c r="B3" s="54"/>
      <c r="C3" s="55"/>
      <c r="D3" s="56"/>
      <c r="E3" s="51"/>
      <c r="G3" s="70"/>
      <c r="H3" s="70"/>
      <c r="I3" s="70"/>
      <c r="K3" s="58"/>
      <c r="L3" s="58"/>
    </row>
    <row r="4" spans="1:110" ht="16.2">
      <c r="A4" s="40" t="s">
        <v>32</v>
      </c>
      <c r="B4" s="174" t="s">
        <v>211</v>
      </c>
      <c r="C4" s="338">
        <f>'Long Term Liabilities'!D3</f>
        <v>0</v>
      </c>
      <c r="D4" s="339"/>
      <c r="E4" s="51"/>
      <c r="G4" s="70"/>
      <c r="H4" s="70"/>
      <c r="I4" s="70"/>
      <c r="J4" s="340"/>
      <c r="K4" s="340"/>
      <c r="L4" s="59"/>
    </row>
    <row r="5" spans="1:110">
      <c r="B5" s="175" t="s">
        <v>212</v>
      </c>
      <c r="C5" s="341" t="e">
        <f>'Long Term Liabilities'!D4</f>
        <v>#N/A</v>
      </c>
      <c r="D5" s="342"/>
      <c r="E5" s="58"/>
      <c r="F5" s="186" t="s">
        <v>428</v>
      </c>
      <c r="G5" s="70"/>
      <c r="H5" s="70"/>
      <c r="I5" s="70"/>
    </row>
    <row r="6" spans="1:110">
      <c r="B6" s="175" t="s">
        <v>213</v>
      </c>
      <c r="C6" s="343">
        <f>'Long Term Liabilities'!D5</f>
        <v>0</v>
      </c>
      <c r="D6" s="344"/>
      <c r="E6" s="58"/>
      <c r="F6" s="186" t="s">
        <v>429</v>
      </c>
      <c r="G6" s="70"/>
      <c r="H6" s="70"/>
      <c r="I6" s="70"/>
    </row>
    <row r="7" spans="1:110">
      <c r="B7" s="175" t="s">
        <v>214</v>
      </c>
      <c r="C7" s="345">
        <f>'Long Term Liabilities'!D6</f>
        <v>0</v>
      </c>
      <c r="D7" s="346"/>
      <c r="E7" s="51"/>
      <c r="F7" s="51"/>
    </row>
    <row r="8" spans="1:110">
      <c r="B8" s="176" t="s">
        <v>382</v>
      </c>
      <c r="C8" s="347">
        <f>'Long Term Liabilities'!D7</f>
        <v>0</v>
      </c>
      <c r="D8" s="346"/>
      <c r="E8" s="51"/>
      <c r="F8" s="60"/>
      <c r="O8" s="51" t="s">
        <v>5</v>
      </c>
    </row>
    <row r="9" spans="1:110" ht="16.2" thickBot="1">
      <c r="E9" s="51"/>
      <c r="F9" s="60"/>
    </row>
    <row r="10" spans="1:110" s="128" customFormat="1" ht="16.2" thickBot="1">
      <c r="A10" s="40" t="s">
        <v>182</v>
      </c>
      <c r="B10" s="180"/>
      <c r="C10" s="181" t="s">
        <v>188</v>
      </c>
      <c r="E10" s="177"/>
      <c r="F10" s="182"/>
      <c r="G10" s="182"/>
      <c r="J10" s="72"/>
      <c r="K10" s="72"/>
      <c r="L10" s="72"/>
      <c r="M10" s="72"/>
      <c r="N10" s="72"/>
      <c r="DD10" s="183"/>
      <c r="DF10" s="183"/>
    </row>
    <row r="11" spans="1:110">
      <c r="C11" s="61"/>
      <c r="D11" s="62"/>
      <c r="E11" s="51"/>
      <c r="F11" s="60"/>
    </row>
    <row r="12" spans="1:110">
      <c r="C12" s="73"/>
      <c r="D12" s="73"/>
      <c r="E12" s="73"/>
      <c r="F12" s="73"/>
      <c r="G12" s="73"/>
    </row>
    <row r="14" spans="1:110">
      <c r="A14" s="40" t="s">
        <v>259</v>
      </c>
      <c r="C14" s="74" t="s">
        <v>240</v>
      </c>
      <c r="D14" s="74"/>
      <c r="E14" s="75"/>
      <c r="F14" s="75"/>
      <c r="G14" s="75"/>
    </row>
    <row r="15" spans="1:110" ht="16.2">
      <c r="C15" s="74"/>
      <c r="D15" s="74" t="s">
        <v>241</v>
      </c>
      <c r="E15" s="76"/>
      <c r="F15" s="76"/>
      <c r="G15" s="75"/>
    </row>
    <row r="16" spans="1:110" ht="16.2">
      <c r="C16" s="74"/>
      <c r="D16" s="74" t="s">
        <v>242</v>
      </c>
      <c r="E16" s="76"/>
      <c r="F16" s="76"/>
      <c r="G16" s="75"/>
    </row>
    <row r="17" spans="3:10">
      <c r="C17" s="77"/>
      <c r="D17" s="77"/>
      <c r="E17" s="78"/>
      <c r="F17" s="78"/>
      <c r="G17" s="70"/>
    </row>
    <row r="18" spans="3:10">
      <c r="C18" s="77"/>
      <c r="D18" s="77"/>
      <c r="E18" s="78"/>
      <c r="F18" s="78"/>
      <c r="G18" s="70"/>
    </row>
    <row r="20" spans="3:10" s="79" customFormat="1" ht="16.2" thickBot="1">
      <c r="C20" s="80" t="s">
        <v>243</v>
      </c>
      <c r="D20" s="57"/>
      <c r="E20" s="81"/>
      <c r="F20" s="81"/>
      <c r="G20" s="81"/>
      <c r="H20" s="82"/>
      <c r="I20" s="82"/>
      <c r="J20" s="82"/>
    </row>
    <row r="21" spans="3:10" s="79" customFormat="1" ht="13.5" customHeight="1">
      <c r="C21" s="83"/>
      <c r="D21" s="51"/>
      <c r="E21" s="51"/>
      <c r="F21" s="51"/>
    </row>
    <row r="22" spans="3:10" s="79" customFormat="1" ht="22.35" customHeight="1">
      <c r="C22" s="51"/>
      <c r="D22" s="51"/>
      <c r="E22" s="51"/>
      <c r="F22" s="51"/>
      <c r="G22" s="51"/>
    </row>
    <row r="23" spans="3:10" s="79" customFormat="1" ht="16.2" thickBot="1">
      <c r="C23" s="57" t="s">
        <v>244</v>
      </c>
      <c r="D23" s="57"/>
      <c r="E23" s="51"/>
      <c r="F23" s="51"/>
      <c r="G23" s="81"/>
      <c r="H23" s="82"/>
      <c r="I23" s="82"/>
      <c r="J23" s="82"/>
    </row>
    <row r="24" spans="3:10" s="79" customFormat="1">
      <c r="C24" s="51"/>
      <c r="D24" s="51"/>
      <c r="E24" s="51"/>
      <c r="F24" s="51"/>
      <c r="G24" s="51"/>
    </row>
    <row r="25" spans="3:10" s="79" customFormat="1">
      <c r="C25" s="51"/>
      <c r="D25" s="51"/>
      <c r="E25" s="51"/>
      <c r="F25" s="51"/>
      <c r="G25" s="51"/>
    </row>
    <row r="26" spans="3:10" s="79" customFormat="1">
      <c r="C26" s="51"/>
      <c r="D26" s="51"/>
      <c r="E26" s="51"/>
      <c r="F26" s="51"/>
      <c r="G26" s="51"/>
    </row>
    <row r="27" spans="3:10" s="79" customFormat="1">
      <c r="C27" s="57" t="s">
        <v>245</v>
      </c>
      <c r="D27" s="57"/>
      <c r="E27" s="57"/>
      <c r="F27" s="51"/>
      <c r="G27" s="51"/>
    </row>
    <row r="28" spans="3:10">
      <c r="E28" s="84" t="s">
        <v>246</v>
      </c>
      <c r="F28" s="84"/>
      <c r="G28" s="84" t="s">
        <v>247</v>
      </c>
    </row>
    <row r="29" spans="3:10">
      <c r="G29" s="70"/>
    </row>
    <row r="30" spans="3:10">
      <c r="E30" s="85"/>
      <c r="F30" s="86"/>
      <c r="G30" s="87"/>
    </row>
    <row r="31" spans="3:10">
      <c r="E31" s="85"/>
      <c r="F31" s="86"/>
      <c r="G31" s="87"/>
    </row>
    <row r="32" spans="3:10">
      <c r="E32" s="85"/>
      <c r="F32" s="86"/>
      <c r="G32" s="87"/>
    </row>
    <row r="33" spans="3:10">
      <c r="E33" s="85"/>
      <c r="F33" s="86"/>
      <c r="G33" s="87"/>
    </row>
    <row r="34" spans="3:10">
      <c r="E34" s="86"/>
      <c r="F34" s="86"/>
      <c r="G34" s="70"/>
    </row>
    <row r="35" spans="3:10" s="79" customFormat="1" ht="16.2" thickBot="1">
      <c r="C35" s="57" t="s">
        <v>248</v>
      </c>
      <c r="D35" s="57"/>
      <c r="E35" s="51"/>
      <c r="F35" s="51"/>
      <c r="G35" s="51"/>
      <c r="J35" s="82"/>
    </row>
    <row r="36" spans="3:10" s="79" customFormat="1">
      <c r="C36" s="57"/>
      <c r="D36" s="57"/>
      <c r="E36" s="51"/>
      <c r="F36" s="51"/>
      <c r="G36" s="51"/>
    </row>
    <row r="37" spans="3:10" s="79" customFormat="1">
      <c r="C37" s="57"/>
      <c r="D37" s="57"/>
      <c r="E37" s="51"/>
      <c r="F37" s="51"/>
      <c r="G37" s="51"/>
    </row>
    <row r="38" spans="3:10" s="79" customFormat="1" ht="16.2" thickBot="1">
      <c r="C38" s="57" t="s">
        <v>249</v>
      </c>
      <c r="D38" s="57"/>
      <c r="E38" s="51"/>
      <c r="F38" s="51"/>
      <c r="G38" s="51"/>
      <c r="J38" s="82"/>
    </row>
    <row r="39" spans="3:10" s="79" customFormat="1">
      <c r="C39" s="57"/>
      <c r="D39" s="57"/>
      <c r="E39" s="51"/>
      <c r="F39" s="51"/>
      <c r="G39" s="51"/>
    </row>
    <row r="40" spans="3:10" s="79" customFormat="1">
      <c r="C40" s="57"/>
      <c r="D40" s="57"/>
      <c r="E40" s="51"/>
      <c r="F40" s="51"/>
      <c r="G40" s="51"/>
    </row>
    <row r="41" spans="3:10" ht="16.2" thickBot="1">
      <c r="C41" s="57" t="s">
        <v>250</v>
      </c>
      <c r="D41" s="57"/>
      <c r="E41" s="86"/>
      <c r="F41" s="86"/>
      <c r="G41" s="70"/>
      <c r="J41" s="81"/>
    </row>
    <row r="42" spans="3:10">
      <c r="C42" s="57"/>
      <c r="D42" s="57"/>
      <c r="E42" s="86"/>
      <c r="F42" s="86"/>
      <c r="G42" s="70"/>
    </row>
    <row r="43" spans="3:10">
      <c r="C43" s="57"/>
      <c r="D43" s="57"/>
      <c r="G43" s="70"/>
    </row>
    <row r="44" spans="3:10" ht="16.2" thickBot="1">
      <c r="C44" s="57" t="s">
        <v>251</v>
      </c>
      <c r="D44" s="57"/>
      <c r="G44" s="70"/>
      <c r="J44" s="88"/>
    </row>
    <row r="45" spans="3:10">
      <c r="C45" s="57"/>
      <c r="D45" s="57"/>
      <c r="G45" s="70"/>
    </row>
    <row r="46" spans="3:10">
      <c r="C46" s="57"/>
      <c r="D46" s="57"/>
      <c r="G46" s="70"/>
    </row>
    <row r="47" spans="3:10" s="79" customFormat="1" ht="16.2" thickBot="1">
      <c r="C47" s="57" t="str">
        <f>"AMOUNT PAID AS OF JUNE 30, "&amp;'beg bal linked'!C2</f>
        <v>AMOUNT PAID AS OF JUNE 30, 2025</v>
      </c>
      <c r="D47" s="57"/>
      <c r="E47" s="70"/>
      <c r="F47" s="70"/>
      <c r="G47" s="51"/>
      <c r="J47" s="89"/>
    </row>
    <row r="48" spans="3:10" s="90" customFormat="1">
      <c r="C48" s="57"/>
      <c r="D48" s="57"/>
      <c r="E48" s="70"/>
      <c r="F48" s="70"/>
      <c r="G48" s="51"/>
    </row>
    <row r="49" spans="3:10" s="90" customFormat="1">
      <c r="C49" s="57"/>
      <c r="D49" s="57"/>
      <c r="E49" s="70"/>
      <c r="F49" s="70"/>
    </row>
    <row r="50" spans="3:10" s="90" customFormat="1" ht="16.2" thickBot="1">
      <c r="C50" s="57" t="str">
        <f>"COMMITMENT REMAINING AT JUNE 30, "&amp;'beg bal linked'!C2</f>
        <v>COMMITMENT REMAINING AT JUNE 30, 2025</v>
      </c>
      <c r="D50" s="57"/>
      <c r="E50" s="70"/>
      <c r="F50" s="70"/>
      <c r="J50" s="91"/>
    </row>
    <row r="51" spans="3:10">
      <c r="G51" s="70"/>
    </row>
    <row r="52" spans="3:10">
      <c r="G52" s="70"/>
    </row>
  </sheetData>
  <sheetProtection algorithmName="SHA-512" hashValue="3KN+oPU4/rWDcQJ1SEmDQqxKxv1EJsRBZbq4z8mOh/KQ6aHIBA9+F/XPMnY9sscMNAvySWS0C1CwYbsPM/qcNw==" saltValue="bQNr33J9887birUVxss0FQ==" spinCount="100000" sheet="1" formatCells="0" formatColumns="0" formatRows="0" insertColumns="0" insertRows="0" autoFilter="0"/>
  <mergeCells count="6">
    <mergeCell ref="C8:D8"/>
    <mergeCell ref="C4:D4"/>
    <mergeCell ref="J4:K4"/>
    <mergeCell ref="C5:D5"/>
    <mergeCell ref="C6:D6"/>
    <mergeCell ref="C7:D7"/>
  </mergeCells>
  <dataValidations count="3">
    <dataValidation type="list" allowBlank="1" showInputMessage="1" showErrorMessage="1" sqref="I4" xr:uid="{00000000-0002-0000-0500-000000000000}">
      <formula1>$O$7:$O$8</formula1>
    </dataValidation>
    <dataValidation type="list" allowBlank="1" showInputMessage="1" showErrorMessage="1" sqref="G4" xr:uid="{00000000-0002-0000-0500-000001000000}">
      <formula1>$S$6:$S$7</formula1>
    </dataValidation>
    <dataValidation type="list" allowBlank="1" showInputMessage="1" showErrorMessage="1" sqref="L4" xr:uid="{00000000-0002-0000-0500-000002000000}">
      <formula1>$I$3:$I$4</formula1>
    </dataValidation>
  </dataValidations>
  <pageMargins left="0.35" right="0.45" top="1.18" bottom="0.75" header="0.35" footer="0.5"/>
  <pageSetup scale="60" orientation="portrait" r:id="rId1"/>
  <headerFooter>
    <oddHeader xml:space="preserve">&amp;L&amp;G&amp;R&amp;"Cambria,Regular"&amp;14&amp;K002060 &amp;"Cambria,Bold" 2025 ACFR Information&amp;"Arial,Regular"&amp;10&amp;K002060
</oddHeader>
    <oddFooter>&amp;L&amp;"Times New Roman,Italic"&amp;9Page &amp;P of &amp;N
&amp;Z&amp;F &amp;A&amp;R&amp;"Times New Roman,Italic"&amp;9&amp;D &amp;T</oddFooter>
  </headerFooter>
  <ignoredErrors>
    <ignoredError sqref="C6:D8" unlockedFormula="1"/>
    <ignoredError sqref="C5" evalError="1"/>
  </ignoredErrors>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3000000}">
          <x14:formula1>
            <xm:f>'Entity List 6.30.2025'!$G$5</xm:f>
          </x14:formula1>
          <xm:sqref>B10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I334"/>
  <sheetViews>
    <sheetView topLeftCell="A40" zoomScale="85" zoomScaleNormal="85" workbookViewId="0">
      <selection activeCell="A66" sqref="A66:XFD66"/>
    </sheetView>
  </sheetViews>
  <sheetFormatPr defaultRowHeight="14.4" outlineLevelRow="1"/>
  <cols>
    <col min="1" max="1" width="20" bestFit="1" customWidth="1"/>
    <col min="2" max="2" width="14.6640625" bestFit="1" customWidth="1"/>
    <col min="3" max="3" width="10.6640625" bestFit="1" customWidth="1"/>
    <col min="5" max="5" width="47" customWidth="1"/>
    <col min="6" max="6" width="25.44140625" customWidth="1"/>
    <col min="7" max="7" width="25.44140625" style="24" customWidth="1"/>
    <col min="8" max="8" width="17.33203125" style="24" bestFit="1" customWidth="1"/>
    <col min="9" max="9" width="18" bestFit="1" customWidth="1"/>
    <col min="10" max="10" width="17.5546875" bestFit="1" customWidth="1"/>
    <col min="11" max="11" width="18.5546875" style="295" bestFit="1" customWidth="1"/>
    <col min="12" max="12" width="19.6640625" style="295" bestFit="1" customWidth="1"/>
    <col min="13" max="14" width="20" customWidth="1"/>
    <col min="15" max="16" width="26.5546875" customWidth="1"/>
    <col min="17" max="18" width="20.5546875" style="295" customWidth="1"/>
    <col min="19" max="20" width="26.5546875" style="295" customWidth="1"/>
    <col min="21" max="22" width="26.5546875" customWidth="1"/>
    <col min="23" max="23" width="15.44140625" bestFit="1" customWidth="1"/>
    <col min="24" max="24" width="15.44140625" style="295" bestFit="1" customWidth="1"/>
    <col min="25" max="25" width="28.6640625" customWidth="1"/>
  </cols>
  <sheetData>
    <row r="1" spans="1:25" ht="13.2" outlineLevel="1">
      <c r="C1">
        <v>1</v>
      </c>
      <c r="D1">
        <v>2</v>
      </c>
      <c r="E1">
        <v>3</v>
      </c>
      <c r="F1">
        <v>4</v>
      </c>
      <c r="G1">
        <v>5</v>
      </c>
      <c r="H1">
        <v>6</v>
      </c>
      <c r="I1" s="96">
        <v>7</v>
      </c>
      <c r="J1" s="96">
        <v>8</v>
      </c>
      <c r="K1" s="295">
        <v>9</v>
      </c>
      <c r="L1" s="295">
        <v>10</v>
      </c>
      <c r="M1" s="96">
        <v>11</v>
      </c>
      <c r="N1" s="96">
        <v>12</v>
      </c>
      <c r="O1" s="96">
        <v>13</v>
      </c>
      <c r="P1" s="96">
        <v>14</v>
      </c>
      <c r="Q1" s="295">
        <v>15</v>
      </c>
      <c r="R1" s="295">
        <v>16</v>
      </c>
      <c r="S1" s="295">
        <v>17</v>
      </c>
      <c r="T1" s="295">
        <v>18</v>
      </c>
      <c r="U1" s="96">
        <v>19</v>
      </c>
      <c r="V1" s="96">
        <v>20</v>
      </c>
      <c r="W1" s="96">
        <v>21</v>
      </c>
      <c r="X1" s="295">
        <v>22</v>
      </c>
      <c r="Y1" s="96">
        <v>23</v>
      </c>
    </row>
    <row r="2" spans="1:25" ht="13.2" outlineLevel="1">
      <c r="A2" t="s">
        <v>43</v>
      </c>
      <c r="B2" t="s">
        <v>44</v>
      </c>
      <c r="G2"/>
      <c r="H2"/>
      <c r="I2" t="s">
        <v>47</v>
      </c>
      <c r="J2" t="s">
        <v>139</v>
      </c>
      <c r="M2" t="s">
        <v>2</v>
      </c>
      <c r="N2" t="s">
        <v>596</v>
      </c>
      <c r="O2" t="s">
        <v>597</v>
      </c>
      <c r="P2" t="s">
        <v>175</v>
      </c>
      <c r="U2" t="s">
        <v>176</v>
      </c>
      <c r="V2" t="s">
        <v>651</v>
      </c>
      <c r="W2" t="s">
        <v>178</v>
      </c>
      <c r="Y2" t="s">
        <v>16</v>
      </c>
    </row>
    <row r="3" spans="1:25" ht="13.2" outlineLevel="1">
      <c r="A3" t="s">
        <v>36</v>
      </c>
      <c r="B3" t="s">
        <v>531</v>
      </c>
      <c r="G3"/>
      <c r="H3"/>
    </row>
    <row r="4" spans="1:25" ht="13.2" outlineLevel="1">
      <c r="A4" t="s">
        <v>552</v>
      </c>
      <c r="B4" s="267" t="s">
        <v>649</v>
      </c>
      <c r="E4" s="268" t="s">
        <v>590</v>
      </c>
      <c r="G4"/>
      <c r="H4"/>
    </row>
    <row r="5" spans="1:25" ht="13.2" outlineLevel="1">
      <c r="A5" t="s">
        <v>553</v>
      </c>
      <c r="B5" s="267" t="s">
        <v>619</v>
      </c>
      <c r="E5" s="268" t="s">
        <v>590</v>
      </c>
      <c r="G5"/>
      <c r="H5"/>
    </row>
    <row r="6" spans="1:25" ht="13.2" outlineLevel="1">
      <c r="A6" t="s">
        <v>554</v>
      </c>
      <c r="B6" t="s">
        <v>555</v>
      </c>
      <c r="G6"/>
      <c r="H6"/>
    </row>
    <row r="7" spans="1:25" ht="13.2" outlineLevel="1">
      <c r="A7" t="s">
        <v>556</v>
      </c>
      <c r="B7" t="s">
        <v>557</v>
      </c>
      <c r="G7"/>
      <c r="H7"/>
    </row>
    <row r="8" spans="1:25" ht="13.2" outlineLevel="1">
      <c r="A8" t="s">
        <v>558</v>
      </c>
      <c r="B8" t="s">
        <v>559</v>
      </c>
      <c r="G8"/>
      <c r="H8"/>
    </row>
    <row r="9" spans="1:25" ht="13.2" outlineLevel="1">
      <c r="A9" t="s">
        <v>560</v>
      </c>
      <c r="B9" t="s">
        <v>561</v>
      </c>
      <c r="G9"/>
      <c r="H9"/>
    </row>
    <row r="10" spans="1:25" ht="13.2" outlineLevel="1">
      <c r="A10" t="s">
        <v>45</v>
      </c>
      <c r="B10" t="s">
        <v>562</v>
      </c>
      <c r="G10"/>
      <c r="H10"/>
    </row>
    <row r="11" spans="1:25" ht="13.2" outlineLevel="1">
      <c r="A11" t="s">
        <v>527</v>
      </c>
      <c r="B11" t="s">
        <v>569</v>
      </c>
      <c r="G11"/>
      <c r="H11"/>
    </row>
    <row r="12" spans="1:25" ht="13.2" outlineLevel="1">
      <c r="A12" t="s">
        <v>563</v>
      </c>
      <c r="B12" t="s">
        <v>564</v>
      </c>
      <c r="G12"/>
      <c r="H12"/>
      <c r="N12" t="s">
        <v>647</v>
      </c>
    </row>
    <row r="13" spans="1:25" ht="13.2" outlineLevel="1">
      <c r="A13" t="s">
        <v>530</v>
      </c>
      <c r="B13" t="s">
        <v>565</v>
      </c>
      <c r="G13"/>
      <c r="H13"/>
      <c r="K13" s="295" t="s">
        <v>644</v>
      </c>
      <c r="N13" t="s">
        <v>646</v>
      </c>
    </row>
    <row r="14" spans="1:25" ht="13.2" outlineLevel="1">
      <c r="A14" t="s">
        <v>38</v>
      </c>
      <c r="B14" t="s">
        <v>566</v>
      </c>
      <c r="G14"/>
      <c r="H14"/>
      <c r="K14" s="295">
        <v>2302300</v>
      </c>
      <c r="N14">
        <v>2305110</v>
      </c>
    </row>
    <row r="15" spans="1:25" ht="15" customHeight="1" outlineLevel="1">
      <c r="E15" s="22"/>
      <c r="G15" s="109">
        <v>2301000</v>
      </c>
      <c r="H15" s="109">
        <v>2301000</v>
      </c>
      <c r="I15">
        <v>2304000</v>
      </c>
      <c r="J15">
        <v>2249000</v>
      </c>
      <c r="K15" s="296">
        <v>2302000</v>
      </c>
      <c r="L15" s="296"/>
      <c r="M15">
        <v>2303000</v>
      </c>
      <c r="N15">
        <v>2305210</v>
      </c>
      <c r="O15" s="109">
        <v>2305300</v>
      </c>
      <c r="P15" s="303">
        <v>2310000</v>
      </c>
      <c r="Q15" s="296">
        <v>2307000</v>
      </c>
      <c r="R15" s="296">
        <v>2311000</v>
      </c>
      <c r="S15" s="296">
        <v>2303100</v>
      </c>
      <c r="T15" s="296">
        <v>2303200</v>
      </c>
      <c r="U15">
        <v>2308000</v>
      </c>
      <c r="W15">
        <v>2309000</v>
      </c>
      <c r="X15" s="295">
        <v>2601000</v>
      </c>
      <c r="Y15">
        <v>2300000</v>
      </c>
    </row>
    <row r="16" spans="1:25" ht="15" customHeight="1" outlineLevel="1">
      <c r="F16" s="1"/>
      <c r="G16" s="109">
        <v>2241000</v>
      </c>
      <c r="H16" s="109">
        <v>2241000</v>
      </c>
      <c r="I16">
        <v>2244000</v>
      </c>
      <c r="J16">
        <v>2312000</v>
      </c>
      <c r="K16" s="296">
        <v>2242000</v>
      </c>
      <c r="L16" s="296"/>
      <c r="M16">
        <v>2243000</v>
      </c>
      <c r="N16">
        <v>2305000</v>
      </c>
      <c r="P16">
        <v>2247000</v>
      </c>
      <c r="Q16" s="295">
        <v>2245000</v>
      </c>
      <c r="R16" s="295">
        <v>2248000</v>
      </c>
      <c r="Y16">
        <v>2240000</v>
      </c>
    </row>
    <row r="17" spans="1:26" ht="15" customHeight="1">
      <c r="F17" s="1"/>
      <c r="G17" s="109"/>
      <c r="H17" s="109"/>
      <c r="I17">
        <v>2234000</v>
      </c>
      <c r="K17" s="198">
        <v>2242100</v>
      </c>
      <c r="L17" s="295" t="s">
        <v>641</v>
      </c>
      <c r="M17">
        <v>2303500</v>
      </c>
      <c r="N17">
        <v>2305100</v>
      </c>
      <c r="Z17" t="e">
        <v>#VALUE!</v>
      </c>
    </row>
    <row r="18" spans="1:26" ht="15" customHeight="1">
      <c r="F18" s="1"/>
      <c r="G18" s="109"/>
      <c r="H18" s="109"/>
      <c r="K18" s="198">
        <v>2302100</v>
      </c>
      <c r="L18" s="295" t="s">
        <v>642</v>
      </c>
      <c r="M18">
        <v>2243100</v>
      </c>
      <c r="N18">
        <v>2305200</v>
      </c>
    </row>
    <row r="19" spans="1:26" s="111" customFormat="1" ht="38.25" customHeight="1">
      <c r="A19" s="110" t="s">
        <v>567</v>
      </c>
      <c r="B19" s="110" t="s">
        <v>568</v>
      </c>
      <c r="C19" s="111" t="s">
        <v>140</v>
      </c>
      <c r="D19" s="111" t="s">
        <v>46</v>
      </c>
      <c r="E19" s="111" t="s">
        <v>141</v>
      </c>
      <c r="F19" s="112" t="s">
        <v>400</v>
      </c>
      <c r="G19" s="120" t="s">
        <v>397</v>
      </c>
      <c r="H19" s="113" t="s">
        <v>398</v>
      </c>
      <c r="I19" s="111" t="s">
        <v>47</v>
      </c>
      <c r="J19" s="111" t="s">
        <v>139</v>
      </c>
      <c r="K19" s="116" t="s">
        <v>369</v>
      </c>
      <c r="L19" s="116" t="s">
        <v>640</v>
      </c>
      <c r="M19" s="111" t="s">
        <v>2</v>
      </c>
      <c r="N19" s="111" t="s">
        <v>596</v>
      </c>
      <c r="O19" s="114" t="s">
        <v>597</v>
      </c>
      <c r="P19" s="304" t="s">
        <v>175</v>
      </c>
      <c r="Q19" s="116" t="s">
        <v>364</v>
      </c>
      <c r="R19" s="116" t="s">
        <v>392</v>
      </c>
      <c r="S19" s="116" t="s">
        <v>370</v>
      </c>
      <c r="T19" s="117" t="s">
        <v>371</v>
      </c>
      <c r="U19" s="114" t="s">
        <v>176</v>
      </c>
      <c r="V19" s="114" t="s">
        <v>177</v>
      </c>
      <c r="W19" s="314" t="s">
        <v>178</v>
      </c>
      <c r="X19" s="116" t="s">
        <v>372</v>
      </c>
      <c r="Y19" s="111" t="s">
        <v>16</v>
      </c>
    </row>
    <row r="20" spans="1:26" ht="15" customHeight="1">
      <c r="A20" s="107" t="s">
        <v>387</v>
      </c>
      <c r="B20" s="107" t="s">
        <v>264</v>
      </c>
      <c r="C20" s="23">
        <v>40400</v>
      </c>
      <c r="D20" s="23" t="s">
        <v>142</v>
      </c>
      <c r="E20" t="s">
        <v>143</v>
      </c>
      <c r="F20" s="22">
        <v>3273189</v>
      </c>
      <c r="G20" s="108">
        <v>2832135</v>
      </c>
      <c r="H20" s="273">
        <v>2832135</v>
      </c>
      <c r="I20" s="108">
        <v>0</v>
      </c>
      <c r="J20" s="108">
        <v>0</v>
      </c>
      <c r="K20" s="297">
        <v>441054</v>
      </c>
      <c r="L20" s="297">
        <v>0</v>
      </c>
      <c r="M20" s="189">
        <v>0</v>
      </c>
      <c r="N20" s="189">
        <v>0</v>
      </c>
      <c r="O20" s="108">
        <v>0</v>
      </c>
      <c r="P20" s="305">
        <v>0</v>
      </c>
      <c r="Q20" s="297">
        <v>0</v>
      </c>
      <c r="R20" s="297">
        <v>0</v>
      </c>
      <c r="S20" s="297">
        <v>0</v>
      </c>
      <c r="T20" s="297">
        <v>0</v>
      </c>
      <c r="U20" s="108">
        <v>1843896</v>
      </c>
      <c r="V20" s="108"/>
      <c r="W20" s="305">
        <v>0</v>
      </c>
      <c r="X20" s="297">
        <v>0</v>
      </c>
      <c r="Y20">
        <v>0</v>
      </c>
    </row>
    <row r="21" spans="1:26">
      <c r="A21" s="107" t="s">
        <v>387</v>
      </c>
      <c r="B21" s="107" t="s">
        <v>401</v>
      </c>
      <c r="C21" s="23">
        <v>40500</v>
      </c>
      <c r="D21" s="23" t="s">
        <v>142</v>
      </c>
      <c r="E21" s="1" t="s">
        <v>384</v>
      </c>
      <c r="F21" s="22">
        <v>20594465.119999997</v>
      </c>
      <c r="G21" s="248" t="s">
        <v>570</v>
      </c>
      <c r="H21" s="273">
        <v>10345531.380000001</v>
      </c>
      <c r="I21" s="108">
        <v>0</v>
      </c>
      <c r="J21" s="108">
        <v>0</v>
      </c>
      <c r="K21" s="297">
        <v>10248933.739999998</v>
      </c>
      <c r="L21" s="297">
        <v>0</v>
      </c>
      <c r="M21" s="189">
        <v>0</v>
      </c>
      <c r="N21" s="189">
        <v>0</v>
      </c>
      <c r="O21" s="108">
        <v>0</v>
      </c>
      <c r="P21" s="305">
        <v>0</v>
      </c>
      <c r="Q21" s="297">
        <v>0</v>
      </c>
      <c r="R21" s="297">
        <v>0</v>
      </c>
      <c r="S21" s="297">
        <v>0</v>
      </c>
      <c r="T21" s="297">
        <v>0</v>
      </c>
      <c r="U21" s="108">
        <v>0</v>
      </c>
      <c r="V21" s="108"/>
      <c r="W21" s="305">
        <v>0</v>
      </c>
      <c r="X21" s="297">
        <v>0</v>
      </c>
      <c r="Y21">
        <v>0</v>
      </c>
    </row>
    <row r="22" spans="1:26">
      <c r="A22" s="107" t="s">
        <v>387</v>
      </c>
      <c r="B22" s="107" t="s">
        <v>265</v>
      </c>
      <c r="C22" s="23">
        <v>40600</v>
      </c>
      <c r="D22" s="23" t="s">
        <v>142</v>
      </c>
      <c r="E22" t="s">
        <v>49</v>
      </c>
      <c r="F22" s="22">
        <v>1351246.9100000001</v>
      </c>
      <c r="G22" s="248" t="s">
        <v>570</v>
      </c>
      <c r="H22" s="273">
        <v>1108691.55</v>
      </c>
      <c r="I22" s="108">
        <v>0</v>
      </c>
      <c r="J22" s="108">
        <v>0</v>
      </c>
      <c r="K22" s="297">
        <v>242555.36</v>
      </c>
      <c r="L22" s="297">
        <v>0</v>
      </c>
      <c r="M22" s="189">
        <v>0</v>
      </c>
      <c r="N22" s="189">
        <v>0</v>
      </c>
      <c r="O22" s="108">
        <v>0</v>
      </c>
      <c r="P22" s="305">
        <v>0</v>
      </c>
      <c r="Q22" s="297">
        <v>0</v>
      </c>
      <c r="R22" s="297">
        <v>0</v>
      </c>
      <c r="S22" s="297">
        <v>0</v>
      </c>
      <c r="T22" s="297">
        <v>0</v>
      </c>
      <c r="U22" s="108">
        <v>0</v>
      </c>
      <c r="V22" s="108"/>
      <c r="W22" s="305">
        <v>0</v>
      </c>
      <c r="X22" s="297">
        <v>0</v>
      </c>
      <c r="Y22">
        <v>0</v>
      </c>
    </row>
    <row r="23" spans="1:26">
      <c r="A23" s="107" t="s">
        <v>387</v>
      </c>
      <c r="B23" s="107" t="s">
        <v>266</v>
      </c>
      <c r="C23" s="23">
        <v>40700</v>
      </c>
      <c r="D23" s="23" t="s">
        <v>142</v>
      </c>
      <c r="E23" t="s">
        <v>50</v>
      </c>
      <c r="F23" s="22">
        <v>1985171.3299999998</v>
      </c>
      <c r="G23" s="248" t="s">
        <v>570</v>
      </c>
      <c r="H23" s="273">
        <v>1610308.13</v>
      </c>
      <c r="I23" s="108">
        <v>0</v>
      </c>
      <c r="J23" s="108">
        <v>0</v>
      </c>
      <c r="K23" s="297">
        <v>0</v>
      </c>
      <c r="L23" s="297">
        <v>374863.19999999995</v>
      </c>
      <c r="M23" s="189">
        <v>0</v>
      </c>
      <c r="N23" s="189">
        <v>0</v>
      </c>
      <c r="O23" s="108">
        <v>0</v>
      </c>
      <c r="P23" s="305">
        <v>0</v>
      </c>
      <c r="Q23" s="297">
        <v>0</v>
      </c>
      <c r="R23" s="297">
        <v>0</v>
      </c>
      <c r="S23" s="297">
        <v>0</v>
      </c>
      <c r="T23" s="297">
        <v>0</v>
      </c>
      <c r="U23" s="108">
        <v>0</v>
      </c>
      <c r="V23" s="108"/>
      <c r="W23" s="305">
        <v>0</v>
      </c>
      <c r="X23" s="297">
        <v>0</v>
      </c>
      <c r="Y23">
        <v>0</v>
      </c>
    </row>
    <row r="24" spans="1:26">
      <c r="A24" s="107" t="s">
        <v>387</v>
      </c>
      <c r="B24" s="107" t="s">
        <v>267</v>
      </c>
      <c r="C24" s="23">
        <v>40800</v>
      </c>
      <c r="D24" s="23" t="s">
        <v>142</v>
      </c>
      <c r="E24" t="s">
        <v>51</v>
      </c>
      <c r="F24" s="22">
        <v>3382689.4000000004</v>
      </c>
      <c r="G24" s="248" t="s">
        <v>570</v>
      </c>
      <c r="H24" s="273">
        <v>2418180.96</v>
      </c>
      <c r="I24" s="108">
        <v>0</v>
      </c>
      <c r="J24" s="108">
        <v>0</v>
      </c>
      <c r="K24" s="297">
        <v>67746.12</v>
      </c>
      <c r="L24" s="297">
        <v>896762.32000000007</v>
      </c>
      <c r="M24" s="189">
        <v>0</v>
      </c>
      <c r="N24" s="189">
        <v>0</v>
      </c>
      <c r="O24" s="108">
        <v>0</v>
      </c>
      <c r="P24" s="305">
        <v>0</v>
      </c>
      <c r="Q24" s="297">
        <v>0</v>
      </c>
      <c r="R24" s="297">
        <v>0</v>
      </c>
      <c r="S24" s="297">
        <v>0</v>
      </c>
      <c r="T24" s="297">
        <v>0</v>
      </c>
      <c r="U24" s="108">
        <v>0</v>
      </c>
      <c r="V24" s="108"/>
      <c r="W24" s="305">
        <v>0</v>
      </c>
      <c r="X24" s="297">
        <v>0</v>
      </c>
      <c r="Y24">
        <v>0</v>
      </c>
    </row>
    <row r="25" spans="1:26" ht="15" customHeight="1">
      <c r="A25" s="107" t="s">
        <v>387</v>
      </c>
      <c r="B25" s="107" t="s">
        <v>268</v>
      </c>
      <c r="C25" s="23">
        <v>40900</v>
      </c>
      <c r="D25" s="23" t="s">
        <v>142</v>
      </c>
      <c r="E25" t="s">
        <v>144</v>
      </c>
      <c r="F25" s="22">
        <v>13014112139.91</v>
      </c>
      <c r="G25" s="108">
        <v>1191272</v>
      </c>
      <c r="H25" s="273">
        <v>1191272</v>
      </c>
      <c r="I25" s="108">
        <v>0</v>
      </c>
      <c r="J25" s="108">
        <v>0</v>
      </c>
      <c r="K25" s="297">
        <v>2057262</v>
      </c>
      <c r="L25" s="297">
        <v>0</v>
      </c>
      <c r="M25" s="189">
        <v>0</v>
      </c>
      <c r="N25" s="189">
        <v>992243531.90999997</v>
      </c>
      <c r="O25" s="108">
        <v>0</v>
      </c>
      <c r="P25" s="305">
        <v>0</v>
      </c>
      <c r="Q25" s="297">
        <v>11983325000</v>
      </c>
      <c r="R25" s="297">
        <v>0</v>
      </c>
      <c r="S25" s="297">
        <v>0</v>
      </c>
      <c r="T25" s="297">
        <v>0</v>
      </c>
      <c r="U25" s="108">
        <v>714454</v>
      </c>
      <c r="V25" s="108"/>
      <c r="W25" s="305">
        <v>35295074</v>
      </c>
      <c r="X25" s="297">
        <v>0</v>
      </c>
      <c r="Y25">
        <v>0</v>
      </c>
    </row>
    <row r="26" spans="1:26">
      <c r="A26" s="107" t="s">
        <v>387</v>
      </c>
      <c r="B26" s="107" t="s">
        <v>269</v>
      </c>
      <c r="C26" s="23">
        <v>41000</v>
      </c>
      <c r="D26" s="23" t="s">
        <v>142</v>
      </c>
      <c r="E26" t="s">
        <v>145</v>
      </c>
      <c r="F26" s="22">
        <v>508363486.5</v>
      </c>
      <c r="G26" s="121" t="s">
        <v>570</v>
      </c>
      <c r="H26" s="273">
        <v>88261.53</v>
      </c>
      <c r="I26" s="108">
        <v>0</v>
      </c>
      <c r="J26" s="108">
        <v>0</v>
      </c>
      <c r="K26" s="297">
        <v>508275224.97000003</v>
      </c>
      <c r="L26" s="297">
        <v>0</v>
      </c>
      <c r="M26" s="189">
        <v>0</v>
      </c>
      <c r="N26" s="189">
        <v>0</v>
      </c>
      <c r="O26" s="108">
        <v>0</v>
      </c>
      <c r="P26" s="305">
        <v>0</v>
      </c>
      <c r="Q26" s="297">
        <v>0</v>
      </c>
      <c r="R26" s="297">
        <v>0</v>
      </c>
      <c r="S26" s="297">
        <v>0</v>
      </c>
      <c r="T26" s="297">
        <v>0</v>
      </c>
      <c r="U26" s="108">
        <v>0</v>
      </c>
      <c r="V26" s="108"/>
      <c r="W26" s="305">
        <v>0</v>
      </c>
      <c r="X26" s="297">
        <v>0</v>
      </c>
      <c r="Y26">
        <v>0</v>
      </c>
    </row>
    <row r="27" spans="1:26">
      <c r="A27" s="107" t="s">
        <v>387</v>
      </c>
      <c r="B27" s="107" t="s">
        <v>270</v>
      </c>
      <c r="C27" s="23">
        <v>41100</v>
      </c>
      <c r="D27" s="23" t="s">
        <v>142</v>
      </c>
      <c r="E27" t="s">
        <v>52</v>
      </c>
      <c r="F27" s="22">
        <v>10243785.08</v>
      </c>
      <c r="G27" s="121" t="s">
        <v>570</v>
      </c>
      <c r="H27" s="273">
        <v>3185629.4</v>
      </c>
      <c r="I27" s="108">
        <v>0</v>
      </c>
      <c r="J27" s="108">
        <v>0</v>
      </c>
      <c r="K27" s="297">
        <v>7058155.6799999997</v>
      </c>
      <c r="L27" s="297">
        <v>0</v>
      </c>
      <c r="M27" s="189">
        <v>0</v>
      </c>
      <c r="N27" s="189">
        <v>0</v>
      </c>
      <c r="O27" s="108">
        <v>0</v>
      </c>
      <c r="P27" s="305">
        <v>0</v>
      </c>
      <c r="Q27" s="297">
        <v>0</v>
      </c>
      <c r="R27" s="297">
        <v>0</v>
      </c>
      <c r="S27" s="297">
        <v>0</v>
      </c>
      <c r="T27" s="297">
        <v>0</v>
      </c>
      <c r="U27" s="108">
        <v>0</v>
      </c>
      <c r="V27" s="108"/>
      <c r="W27" s="305">
        <v>0</v>
      </c>
      <c r="X27" s="297">
        <v>0</v>
      </c>
      <c r="Y27">
        <v>0</v>
      </c>
    </row>
    <row r="28" spans="1:26">
      <c r="A28" s="107" t="s">
        <v>387</v>
      </c>
      <c r="B28" s="274" t="s">
        <v>602</v>
      </c>
      <c r="C28" s="23">
        <v>41200</v>
      </c>
      <c r="D28" s="23" t="s">
        <v>142</v>
      </c>
      <c r="E28" t="s">
        <v>604</v>
      </c>
      <c r="F28" s="22">
        <v>7376157.3700000001</v>
      </c>
      <c r="G28" s="121" t="s">
        <v>570</v>
      </c>
      <c r="H28" s="273">
        <v>5029539.83</v>
      </c>
      <c r="I28" s="108">
        <v>0</v>
      </c>
      <c r="J28" s="108">
        <v>0</v>
      </c>
      <c r="K28" s="297">
        <v>2346617.54</v>
      </c>
      <c r="L28" s="297">
        <v>0</v>
      </c>
      <c r="M28" s="189">
        <v>0</v>
      </c>
      <c r="N28" s="189">
        <v>0</v>
      </c>
      <c r="O28" s="108">
        <v>0</v>
      </c>
      <c r="P28" s="305">
        <v>0</v>
      </c>
      <c r="Q28" s="297">
        <v>0</v>
      </c>
      <c r="R28" s="297">
        <v>0</v>
      </c>
      <c r="S28" s="297">
        <v>0</v>
      </c>
      <c r="T28" s="297">
        <v>0</v>
      </c>
      <c r="U28" s="108">
        <v>0</v>
      </c>
      <c r="V28" s="108"/>
      <c r="W28" s="305">
        <v>0</v>
      </c>
      <c r="X28" s="297">
        <v>0</v>
      </c>
      <c r="Y28">
        <v>0</v>
      </c>
    </row>
    <row r="29" spans="1:26">
      <c r="A29" s="107" t="s">
        <v>387</v>
      </c>
      <c r="B29" s="107" t="s">
        <v>271</v>
      </c>
      <c r="C29" s="23">
        <v>41400</v>
      </c>
      <c r="D29" s="23" t="s">
        <v>142</v>
      </c>
      <c r="E29" t="s">
        <v>53</v>
      </c>
      <c r="F29" s="22">
        <v>11573174.350000001</v>
      </c>
      <c r="G29" s="121" t="s">
        <v>570</v>
      </c>
      <c r="H29" s="273">
        <v>10637936.880000001</v>
      </c>
      <c r="I29" s="108">
        <v>0</v>
      </c>
      <c r="J29" s="108">
        <v>0</v>
      </c>
      <c r="K29" s="297">
        <v>27984.140000000261</v>
      </c>
      <c r="L29" s="297">
        <v>907253.33000000007</v>
      </c>
      <c r="M29" s="189">
        <v>0</v>
      </c>
      <c r="N29" s="189">
        <v>0</v>
      </c>
      <c r="O29" s="108">
        <v>0</v>
      </c>
      <c r="P29" s="305">
        <v>0</v>
      </c>
      <c r="Q29" s="297">
        <v>0</v>
      </c>
      <c r="R29" s="297">
        <v>0</v>
      </c>
      <c r="S29" s="297">
        <v>0</v>
      </c>
      <c r="T29" s="297">
        <v>0</v>
      </c>
      <c r="U29" s="108">
        <v>0</v>
      </c>
      <c r="V29" s="108"/>
      <c r="W29" s="305">
        <v>0</v>
      </c>
      <c r="X29" s="297">
        <v>0</v>
      </c>
      <c r="Y29">
        <v>0</v>
      </c>
    </row>
    <row r="30" spans="1:26">
      <c r="A30" s="107" t="s">
        <v>387</v>
      </c>
      <c r="B30" s="107" t="s">
        <v>274</v>
      </c>
      <c r="C30" s="23">
        <v>41800</v>
      </c>
      <c r="D30" s="23" t="s">
        <v>142</v>
      </c>
      <c r="E30" t="s">
        <v>54</v>
      </c>
      <c r="F30" s="22">
        <v>11936998.810000001</v>
      </c>
      <c r="G30" s="121" t="s">
        <v>570</v>
      </c>
      <c r="H30" s="273">
        <v>11546240.59</v>
      </c>
      <c r="I30" s="108">
        <v>0</v>
      </c>
      <c r="J30" s="108">
        <v>0</v>
      </c>
      <c r="K30" s="297">
        <v>390758.22000000003</v>
      </c>
      <c r="L30" s="297">
        <v>0</v>
      </c>
      <c r="M30" s="189">
        <v>0</v>
      </c>
      <c r="N30" s="189">
        <v>0</v>
      </c>
      <c r="O30" s="108">
        <v>0</v>
      </c>
      <c r="P30" s="305">
        <v>0</v>
      </c>
      <c r="Q30" s="297">
        <v>0</v>
      </c>
      <c r="R30" s="297">
        <v>0</v>
      </c>
      <c r="S30" s="297">
        <v>0</v>
      </c>
      <c r="T30" s="297">
        <v>0</v>
      </c>
      <c r="U30" s="108">
        <v>0</v>
      </c>
      <c r="V30" s="108"/>
      <c r="W30" s="305">
        <v>0</v>
      </c>
      <c r="X30" s="297">
        <v>0</v>
      </c>
      <c r="Y30">
        <v>0</v>
      </c>
    </row>
    <row r="31" spans="1:26" ht="15" customHeight="1">
      <c r="A31" s="107" t="s">
        <v>387</v>
      </c>
      <c r="B31" s="107" t="s">
        <v>275</v>
      </c>
      <c r="C31" s="23" t="s">
        <v>216</v>
      </c>
      <c r="D31" s="23" t="s">
        <v>142</v>
      </c>
      <c r="E31" t="s">
        <v>146</v>
      </c>
      <c r="F31" s="22">
        <v>64243655.93999999</v>
      </c>
      <c r="G31" s="108">
        <v>6160589.1799999997</v>
      </c>
      <c r="H31" s="273">
        <v>6160589.1799999997</v>
      </c>
      <c r="I31" s="108">
        <v>0</v>
      </c>
      <c r="J31" s="108">
        <v>0</v>
      </c>
      <c r="K31" s="297">
        <v>2218080.6</v>
      </c>
      <c r="L31" s="297">
        <v>55864986.159999996</v>
      </c>
      <c r="M31" s="189">
        <v>0</v>
      </c>
      <c r="N31" s="189">
        <v>0</v>
      </c>
      <c r="O31" s="108">
        <v>0</v>
      </c>
      <c r="P31" s="305">
        <v>0</v>
      </c>
      <c r="Q31" s="297">
        <v>0</v>
      </c>
      <c r="R31" s="297">
        <v>0</v>
      </c>
      <c r="S31" s="297">
        <v>0</v>
      </c>
      <c r="T31" s="297">
        <v>0</v>
      </c>
      <c r="U31" s="108">
        <v>3696391.82</v>
      </c>
      <c r="V31" s="108"/>
      <c r="W31" s="305">
        <v>0</v>
      </c>
      <c r="X31" s="297">
        <v>0</v>
      </c>
      <c r="Y31">
        <v>0</v>
      </c>
    </row>
    <row r="32" spans="1:26">
      <c r="A32" s="107" t="s">
        <v>387</v>
      </c>
      <c r="B32" s="107" t="s">
        <v>276</v>
      </c>
      <c r="C32" s="23">
        <v>42000</v>
      </c>
      <c r="D32" s="23" t="s">
        <v>142</v>
      </c>
      <c r="E32" t="s">
        <v>55</v>
      </c>
      <c r="F32" s="22">
        <v>5811733.3899999997</v>
      </c>
      <c r="G32" s="121" t="s">
        <v>570</v>
      </c>
      <c r="H32" s="273">
        <v>5642594.6399999997</v>
      </c>
      <c r="I32" s="108">
        <v>0</v>
      </c>
      <c r="J32" s="108">
        <v>0</v>
      </c>
      <c r="K32" s="297">
        <v>169138.75</v>
      </c>
      <c r="L32" s="297">
        <v>0</v>
      </c>
      <c r="M32" s="189">
        <v>0</v>
      </c>
      <c r="N32" s="189">
        <v>0</v>
      </c>
      <c r="O32" s="108">
        <v>0</v>
      </c>
      <c r="P32" s="305">
        <v>0</v>
      </c>
      <c r="Q32" s="297">
        <v>0</v>
      </c>
      <c r="R32" s="297">
        <v>0</v>
      </c>
      <c r="S32" s="297">
        <v>0</v>
      </c>
      <c r="T32" s="297">
        <v>0</v>
      </c>
      <c r="U32" s="108">
        <v>0</v>
      </c>
      <c r="V32" s="108"/>
      <c r="W32" s="305">
        <v>0</v>
      </c>
      <c r="X32" s="297">
        <v>0</v>
      </c>
      <c r="Y32">
        <v>0</v>
      </c>
    </row>
    <row r="33" spans="1:25">
      <c r="A33" s="107" t="s">
        <v>387</v>
      </c>
      <c r="B33" s="107" t="s">
        <v>277</v>
      </c>
      <c r="C33" s="23">
        <v>42200</v>
      </c>
      <c r="D33" s="23" t="s">
        <v>142</v>
      </c>
      <c r="E33" t="s">
        <v>56</v>
      </c>
      <c r="F33" s="22">
        <v>4299648.1900000004</v>
      </c>
      <c r="G33" s="121" t="s">
        <v>570</v>
      </c>
      <c r="H33" s="273">
        <v>4299648.1900000004</v>
      </c>
      <c r="I33" s="108">
        <v>0</v>
      </c>
      <c r="J33" s="108">
        <v>0</v>
      </c>
      <c r="K33" s="297">
        <v>0</v>
      </c>
      <c r="L33" s="297">
        <v>0</v>
      </c>
      <c r="M33" s="189">
        <v>0</v>
      </c>
      <c r="N33" s="189">
        <v>0</v>
      </c>
      <c r="O33" s="108">
        <v>0</v>
      </c>
      <c r="P33" s="305">
        <v>0</v>
      </c>
      <c r="Q33" s="297">
        <v>0</v>
      </c>
      <c r="R33" s="297">
        <v>0</v>
      </c>
      <c r="S33" s="297">
        <v>0</v>
      </c>
      <c r="T33" s="297">
        <v>0</v>
      </c>
      <c r="U33" s="108">
        <v>0</v>
      </c>
      <c r="V33" s="108"/>
      <c r="W33" s="305">
        <v>0</v>
      </c>
      <c r="X33" s="297">
        <v>0</v>
      </c>
      <c r="Y33">
        <v>0</v>
      </c>
    </row>
    <row r="34" spans="1:25">
      <c r="A34" s="107" t="s">
        <v>387</v>
      </c>
      <c r="B34" s="107" t="s">
        <v>278</v>
      </c>
      <c r="C34" s="23">
        <v>42700</v>
      </c>
      <c r="D34" s="23" t="s">
        <v>142</v>
      </c>
      <c r="E34" t="s">
        <v>57</v>
      </c>
      <c r="F34" s="22">
        <v>131953715.53</v>
      </c>
      <c r="G34" s="121" t="s">
        <v>570</v>
      </c>
      <c r="H34" s="273">
        <v>59366328.689999998</v>
      </c>
      <c r="I34" s="108">
        <v>0</v>
      </c>
      <c r="J34" s="108">
        <v>0</v>
      </c>
      <c r="K34" s="297">
        <v>51217654.120000005</v>
      </c>
      <c r="L34" s="297">
        <v>21369732.720000003</v>
      </c>
      <c r="M34" s="189">
        <v>0</v>
      </c>
      <c r="N34" s="189">
        <v>0</v>
      </c>
      <c r="O34" s="108">
        <v>0</v>
      </c>
      <c r="P34" s="305">
        <v>0</v>
      </c>
      <c r="Q34" s="297">
        <v>0</v>
      </c>
      <c r="R34" s="297">
        <v>0</v>
      </c>
      <c r="S34" s="297">
        <v>0</v>
      </c>
      <c r="T34" s="297">
        <v>0</v>
      </c>
      <c r="U34" s="108">
        <v>0</v>
      </c>
      <c r="V34" s="108"/>
      <c r="W34" s="305">
        <v>0</v>
      </c>
      <c r="X34" s="297">
        <v>0</v>
      </c>
      <c r="Y34">
        <v>0</v>
      </c>
    </row>
    <row r="35" spans="1:25" ht="15" customHeight="1">
      <c r="A35" s="199" t="s">
        <v>368</v>
      </c>
      <c r="B35" s="200"/>
      <c r="C35" s="23" t="s">
        <v>173</v>
      </c>
      <c r="D35" s="23" t="s">
        <v>142</v>
      </c>
      <c r="E35" t="s">
        <v>174</v>
      </c>
      <c r="F35" s="22">
        <v>0</v>
      </c>
      <c r="G35" s="201">
        <v>41728029.640000001</v>
      </c>
      <c r="H35" s="118"/>
      <c r="I35" s="118"/>
      <c r="J35" s="119"/>
      <c r="K35" s="298"/>
      <c r="L35" s="298"/>
      <c r="M35" s="118"/>
      <c r="N35" s="118"/>
      <c r="O35" s="118"/>
      <c r="P35" s="306"/>
      <c r="Q35" s="312"/>
      <c r="R35" s="312"/>
      <c r="S35" s="312"/>
      <c r="T35" s="312"/>
      <c r="U35" s="118"/>
      <c r="V35" s="118"/>
      <c r="W35" s="306"/>
      <c r="X35" s="298"/>
    </row>
    <row r="36" spans="1:25">
      <c r="A36" s="107" t="s">
        <v>387</v>
      </c>
      <c r="B36" s="107" t="s">
        <v>279</v>
      </c>
      <c r="C36" s="23">
        <v>42800</v>
      </c>
      <c r="D36" s="23" t="s">
        <v>142</v>
      </c>
      <c r="E36" t="s">
        <v>58</v>
      </c>
      <c r="F36" s="22">
        <v>7938756.4800000004</v>
      </c>
      <c r="G36" s="121" t="s">
        <v>570</v>
      </c>
      <c r="H36" s="273">
        <v>3719946.05</v>
      </c>
      <c r="I36" s="108">
        <v>0</v>
      </c>
      <c r="J36" s="24">
        <v>0</v>
      </c>
      <c r="K36" s="297">
        <v>3134177.0700000003</v>
      </c>
      <c r="L36" s="297">
        <v>1084633.3599999999</v>
      </c>
      <c r="M36" s="189">
        <v>0</v>
      </c>
      <c r="N36" s="189">
        <v>0</v>
      </c>
      <c r="O36" s="108">
        <v>0</v>
      </c>
      <c r="P36" s="305">
        <v>0</v>
      </c>
      <c r="Q36" s="297">
        <v>0</v>
      </c>
      <c r="R36" s="297">
        <v>0</v>
      </c>
      <c r="S36" s="297">
        <v>0</v>
      </c>
      <c r="T36" s="297">
        <v>0</v>
      </c>
      <c r="U36" s="108">
        <v>0</v>
      </c>
      <c r="V36" s="108"/>
      <c r="W36" s="305">
        <v>0</v>
      </c>
      <c r="X36" s="297">
        <v>0</v>
      </c>
      <c r="Y36">
        <v>0</v>
      </c>
    </row>
    <row r="37" spans="1:25">
      <c r="A37" s="107" t="s">
        <v>387</v>
      </c>
      <c r="B37" s="107" t="s">
        <v>280</v>
      </c>
      <c r="C37" s="23">
        <v>42900</v>
      </c>
      <c r="D37" s="23" t="s">
        <v>142</v>
      </c>
      <c r="E37" t="s">
        <v>59</v>
      </c>
      <c r="F37" s="22">
        <v>35731893.379999995</v>
      </c>
      <c r="G37" s="121" t="s">
        <v>570</v>
      </c>
      <c r="H37" s="273">
        <v>1753836.78</v>
      </c>
      <c r="I37" s="108">
        <v>0</v>
      </c>
      <c r="J37" s="24">
        <v>0</v>
      </c>
      <c r="K37" s="297">
        <v>12801365.130000001</v>
      </c>
      <c r="L37" s="297">
        <v>0</v>
      </c>
      <c r="M37" s="189">
        <v>21176691.469999999</v>
      </c>
      <c r="N37" s="189">
        <v>0</v>
      </c>
      <c r="O37" s="108">
        <v>0</v>
      </c>
      <c r="P37" s="305">
        <v>0</v>
      </c>
      <c r="Q37" s="297">
        <v>0</v>
      </c>
      <c r="R37" s="297">
        <v>0</v>
      </c>
      <c r="S37" s="297">
        <v>0</v>
      </c>
      <c r="T37" s="297">
        <v>0</v>
      </c>
      <c r="U37" s="108">
        <v>0</v>
      </c>
      <c r="V37" s="108"/>
      <c r="W37" s="305">
        <v>0</v>
      </c>
      <c r="X37" s="297">
        <v>0</v>
      </c>
      <c r="Y37">
        <v>0</v>
      </c>
    </row>
    <row r="38" spans="1:25" s="252" customFormat="1" ht="15" customHeight="1">
      <c r="A38" s="250" t="s">
        <v>387</v>
      </c>
      <c r="B38" s="250" t="s">
        <v>390</v>
      </c>
      <c r="C38" s="251">
        <v>43000</v>
      </c>
      <c r="D38" s="251" t="s">
        <v>142</v>
      </c>
      <c r="E38" s="252" t="s">
        <v>389</v>
      </c>
      <c r="F38" s="253">
        <v>0</v>
      </c>
      <c r="G38" s="254">
        <v>0</v>
      </c>
      <c r="H38" s="254">
        <v>0</v>
      </c>
      <c r="I38" s="255">
        <v>0</v>
      </c>
      <c r="J38" s="256">
        <v>0</v>
      </c>
      <c r="K38" s="195">
        <v>0</v>
      </c>
      <c r="L38" s="195">
        <v>0</v>
      </c>
      <c r="M38" s="254">
        <v>0</v>
      </c>
      <c r="N38" s="254">
        <v>0</v>
      </c>
      <c r="O38" s="254">
        <v>0</v>
      </c>
      <c r="P38" s="307">
        <v>0</v>
      </c>
      <c r="Q38" s="195">
        <v>0</v>
      </c>
      <c r="R38" s="195">
        <v>0</v>
      </c>
      <c r="S38" s="195">
        <v>0</v>
      </c>
      <c r="T38" s="195">
        <v>0</v>
      </c>
      <c r="U38" s="254">
        <v>0</v>
      </c>
      <c r="V38" s="254"/>
      <c r="W38" s="307">
        <v>0</v>
      </c>
      <c r="X38" s="195">
        <v>0</v>
      </c>
      <c r="Y38" s="252">
        <v>0</v>
      </c>
    </row>
    <row r="39" spans="1:25" ht="15" customHeight="1">
      <c r="A39" s="107" t="s">
        <v>387</v>
      </c>
      <c r="B39" s="107" t="s">
        <v>281</v>
      </c>
      <c r="C39" s="23">
        <v>43100</v>
      </c>
      <c r="D39" s="23" t="s">
        <v>142</v>
      </c>
      <c r="E39" t="s">
        <v>60</v>
      </c>
      <c r="F39" s="22">
        <v>0</v>
      </c>
      <c r="G39" s="108">
        <v>0</v>
      </c>
      <c r="H39" s="108">
        <v>0</v>
      </c>
      <c r="I39" s="108">
        <v>0</v>
      </c>
      <c r="J39" s="24">
        <v>0</v>
      </c>
      <c r="K39" s="297">
        <v>0</v>
      </c>
      <c r="L39" s="297">
        <v>0</v>
      </c>
      <c r="M39" s="189">
        <v>0</v>
      </c>
      <c r="N39" s="189">
        <v>0</v>
      </c>
      <c r="O39" s="108">
        <v>0</v>
      </c>
      <c r="P39" s="305">
        <v>0</v>
      </c>
      <c r="Q39" s="297">
        <v>0</v>
      </c>
      <c r="R39" s="297">
        <v>0</v>
      </c>
      <c r="S39" s="297">
        <v>0</v>
      </c>
      <c r="T39" s="297">
        <v>0</v>
      </c>
      <c r="U39" s="108">
        <v>0</v>
      </c>
      <c r="V39" s="108"/>
      <c r="W39" s="305">
        <v>0</v>
      </c>
      <c r="X39" s="297">
        <v>0</v>
      </c>
      <c r="Y39">
        <v>0</v>
      </c>
    </row>
    <row r="40" spans="1:25">
      <c r="A40" s="107" t="s">
        <v>387</v>
      </c>
      <c r="B40" s="107" t="s">
        <v>282</v>
      </c>
      <c r="C40" s="23">
        <v>43200</v>
      </c>
      <c r="D40" s="23" t="s">
        <v>142</v>
      </c>
      <c r="E40" t="s">
        <v>61</v>
      </c>
      <c r="F40" s="22">
        <v>1729308.63</v>
      </c>
      <c r="G40" s="121" t="s">
        <v>570</v>
      </c>
      <c r="H40" s="273">
        <v>1729308.63</v>
      </c>
      <c r="I40" s="108">
        <v>0</v>
      </c>
      <c r="J40" s="24">
        <v>0</v>
      </c>
      <c r="K40" s="297">
        <v>0</v>
      </c>
      <c r="L40" s="297">
        <v>0</v>
      </c>
      <c r="M40" s="189">
        <v>0</v>
      </c>
      <c r="N40" s="189">
        <v>0</v>
      </c>
      <c r="O40" s="108">
        <v>0</v>
      </c>
      <c r="P40" s="305">
        <v>0</v>
      </c>
      <c r="Q40" s="297">
        <v>0</v>
      </c>
      <c r="R40" s="297">
        <v>0</v>
      </c>
      <c r="S40" s="297">
        <v>0</v>
      </c>
      <c r="T40" s="297">
        <v>0</v>
      </c>
      <c r="U40" s="108">
        <v>0</v>
      </c>
      <c r="V40" s="108"/>
      <c r="W40" s="305">
        <v>0</v>
      </c>
      <c r="X40" s="297">
        <v>0</v>
      </c>
      <c r="Y40">
        <v>0</v>
      </c>
    </row>
    <row r="41" spans="1:25">
      <c r="A41" s="107" t="s">
        <v>387</v>
      </c>
      <c r="B41" s="107" t="s">
        <v>283</v>
      </c>
      <c r="C41" s="23">
        <v>43400</v>
      </c>
      <c r="D41" s="23" t="s">
        <v>142</v>
      </c>
      <c r="E41" t="s">
        <v>62</v>
      </c>
      <c r="F41" s="22">
        <v>1071440.9099999999</v>
      </c>
      <c r="G41" s="121" t="s">
        <v>570</v>
      </c>
      <c r="H41" s="273">
        <v>986809.71</v>
      </c>
      <c r="I41" s="108">
        <v>0</v>
      </c>
      <c r="J41" s="24">
        <v>0</v>
      </c>
      <c r="K41" s="297">
        <v>36480.82</v>
      </c>
      <c r="L41" s="297">
        <v>48150.38</v>
      </c>
      <c r="M41" s="189">
        <v>0</v>
      </c>
      <c r="N41" s="189">
        <v>0</v>
      </c>
      <c r="O41" s="108">
        <v>0</v>
      </c>
      <c r="P41" s="305">
        <v>0</v>
      </c>
      <c r="Q41" s="297">
        <v>0</v>
      </c>
      <c r="R41" s="297">
        <v>0</v>
      </c>
      <c r="S41" s="297">
        <v>0</v>
      </c>
      <c r="T41" s="297">
        <v>0</v>
      </c>
      <c r="U41" s="108">
        <v>0</v>
      </c>
      <c r="V41" s="108"/>
      <c r="W41" s="305">
        <v>0</v>
      </c>
      <c r="X41" s="297">
        <v>0</v>
      </c>
      <c r="Y41">
        <v>0</v>
      </c>
    </row>
    <row r="42" spans="1:25">
      <c r="A42" s="107" t="s">
        <v>387</v>
      </c>
      <c r="B42" s="107" t="s">
        <v>284</v>
      </c>
      <c r="C42" s="23">
        <v>43600</v>
      </c>
      <c r="D42" s="23" t="s">
        <v>142</v>
      </c>
      <c r="E42" t="s">
        <v>63</v>
      </c>
      <c r="F42" s="22">
        <v>3605773.74</v>
      </c>
      <c r="G42" s="121" t="s">
        <v>570</v>
      </c>
      <c r="H42" s="273">
        <v>3404251.62</v>
      </c>
      <c r="I42" s="108">
        <v>0</v>
      </c>
      <c r="J42" s="24">
        <v>0</v>
      </c>
      <c r="K42" s="297">
        <v>0</v>
      </c>
      <c r="L42" s="297">
        <v>201522.12</v>
      </c>
      <c r="M42" s="189">
        <v>0</v>
      </c>
      <c r="N42" s="189">
        <v>0</v>
      </c>
      <c r="O42" s="108">
        <v>0</v>
      </c>
      <c r="P42" s="305">
        <v>0</v>
      </c>
      <c r="Q42" s="297">
        <v>0</v>
      </c>
      <c r="R42" s="297">
        <v>0</v>
      </c>
      <c r="S42" s="297">
        <v>0</v>
      </c>
      <c r="T42" s="297">
        <v>0</v>
      </c>
      <c r="U42" s="108">
        <v>0</v>
      </c>
      <c r="V42" s="108"/>
      <c r="W42" s="305">
        <v>0</v>
      </c>
      <c r="X42" s="297">
        <v>0</v>
      </c>
      <c r="Y42">
        <v>0</v>
      </c>
    </row>
    <row r="43" spans="1:25">
      <c r="A43" s="107" t="s">
        <v>387</v>
      </c>
      <c r="B43" s="107" t="s">
        <v>285</v>
      </c>
      <c r="C43" s="23">
        <v>43800</v>
      </c>
      <c r="D43" s="23" t="s">
        <v>142</v>
      </c>
      <c r="E43" t="s">
        <v>64</v>
      </c>
      <c r="F43" s="22">
        <v>1147356.5900000001</v>
      </c>
      <c r="G43" s="121" t="s">
        <v>570</v>
      </c>
      <c r="H43" s="273">
        <v>1147356.5900000001</v>
      </c>
      <c r="I43" s="108">
        <v>0</v>
      </c>
      <c r="J43" s="24">
        <v>0</v>
      </c>
      <c r="K43" s="297">
        <v>0</v>
      </c>
      <c r="L43" s="297">
        <v>0</v>
      </c>
      <c r="M43" s="189">
        <v>0</v>
      </c>
      <c r="N43" s="189">
        <v>0</v>
      </c>
      <c r="O43" s="108">
        <v>0</v>
      </c>
      <c r="P43" s="305">
        <v>0</v>
      </c>
      <c r="Q43" s="297">
        <v>0</v>
      </c>
      <c r="R43" s="297">
        <v>0</v>
      </c>
      <c r="S43" s="297">
        <v>0</v>
      </c>
      <c r="T43" s="297">
        <v>0</v>
      </c>
      <c r="U43" s="108">
        <v>0</v>
      </c>
      <c r="V43" s="108"/>
      <c r="W43" s="305">
        <v>0</v>
      </c>
      <c r="X43" s="297">
        <v>0</v>
      </c>
      <c r="Y43">
        <v>0</v>
      </c>
    </row>
    <row r="44" spans="1:25">
      <c r="A44" s="107" t="s">
        <v>387</v>
      </c>
      <c r="B44" s="107" t="s">
        <v>286</v>
      </c>
      <c r="C44" s="23" t="s">
        <v>202</v>
      </c>
      <c r="D44" s="23" t="s">
        <v>142</v>
      </c>
      <c r="E44" t="s">
        <v>65</v>
      </c>
      <c r="F44" s="22">
        <v>59209560.810000002</v>
      </c>
      <c r="G44" s="121" t="s">
        <v>570</v>
      </c>
      <c r="H44" s="273">
        <v>6302380.5599999996</v>
      </c>
      <c r="I44" s="108">
        <v>0</v>
      </c>
      <c r="J44" s="24">
        <v>0</v>
      </c>
      <c r="K44" s="297">
        <v>48804324.109999999</v>
      </c>
      <c r="L44" s="297">
        <v>4102856.14</v>
      </c>
      <c r="M44" s="189">
        <v>0</v>
      </c>
      <c r="N44" s="189">
        <v>0</v>
      </c>
      <c r="O44" s="108">
        <v>0</v>
      </c>
      <c r="P44" s="305">
        <v>0</v>
      </c>
      <c r="Q44" s="297">
        <v>0</v>
      </c>
      <c r="R44" s="297">
        <v>0</v>
      </c>
      <c r="S44" s="297">
        <v>0</v>
      </c>
      <c r="T44" s="297">
        <v>0</v>
      </c>
      <c r="U44" s="108">
        <v>0</v>
      </c>
      <c r="V44" s="108"/>
      <c r="W44" s="305">
        <v>0</v>
      </c>
      <c r="X44" s="297">
        <v>0</v>
      </c>
      <c r="Y44">
        <v>0</v>
      </c>
    </row>
    <row r="45" spans="1:25">
      <c r="A45" s="107" t="s">
        <v>387</v>
      </c>
      <c r="B45" s="107" t="s">
        <v>289</v>
      </c>
      <c r="C45" s="23">
        <v>44200</v>
      </c>
      <c r="D45" s="23" t="s">
        <v>142</v>
      </c>
      <c r="E45" t="s">
        <v>67</v>
      </c>
      <c r="F45" s="22">
        <v>3254924</v>
      </c>
      <c r="G45" s="121" t="s">
        <v>570</v>
      </c>
      <c r="H45" s="273">
        <v>3254924</v>
      </c>
      <c r="I45" s="108">
        <v>0</v>
      </c>
      <c r="J45" s="24">
        <v>0</v>
      </c>
      <c r="K45" s="297">
        <v>0</v>
      </c>
      <c r="L45" s="297">
        <v>0</v>
      </c>
      <c r="M45" s="189">
        <v>0</v>
      </c>
      <c r="N45" s="189">
        <v>0</v>
      </c>
      <c r="O45" s="108">
        <v>0</v>
      </c>
      <c r="P45" s="305">
        <v>0</v>
      </c>
      <c r="Q45" s="297">
        <v>0</v>
      </c>
      <c r="R45" s="297">
        <v>0</v>
      </c>
      <c r="S45" s="297">
        <v>0</v>
      </c>
      <c r="T45" s="297">
        <v>0</v>
      </c>
      <c r="U45" s="108">
        <v>0</v>
      </c>
      <c r="V45" s="108"/>
      <c r="W45" s="305">
        <v>0</v>
      </c>
      <c r="X45" s="297">
        <v>0</v>
      </c>
      <c r="Y45">
        <v>0</v>
      </c>
    </row>
    <row r="46" spans="1:25" ht="15" customHeight="1">
      <c r="A46" s="107" t="s">
        <v>387</v>
      </c>
      <c r="B46" s="107" t="s">
        <v>391</v>
      </c>
      <c r="C46" s="23">
        <v>44400</v>
      </c>
      <c r="D46" s="23" t="s">
        <v>142</v>
      </c>
      <c r="E46" t="s">
        <v>147</v>
      </c>
      <c r="F46" s="22">
        <v>2244785</v>
      </c>
      <c r="G46" s="108">
        <v>1730969</v>
      </c>
      <c r="H46" s="273">
        <v>1730969</v>
      </c>
      <c r="I46" s="108">
        <v>0</v>
      </c>
      <c r="J46" s="24">
        <v>0</v>
      </c>
      <c r="K46" s="297">
        <v>513816</v>
      </c>
      <c r="L46" s="297">
        <v>0</v>
      </c>
      <c r="M46" s="189">
        <v>0</v>
      </c>
      <c r="N46" s="189">
        <v>0</v>
      </c>
      <c r="O46" s="108">
        <v>0</v>
      </c>
      <c r="P46" s="305">
        <v>0</v>
      </c>
      <c r="Q46" s="297">
        <v>0</v>
      </c>
      <c r="R46" s="297">
        <v>0</v>
      </c>
      <c r="S46" s="297">
        <v>0</v>
      </c>
      <c r="T46" s="297">
        <v>0</v>
      </c>
      <c r="U46" s="108">
        <v>1869185</v>
      </c>
      <c r="V46" s="108"/>
      <c r="W46" s="305">
        <v>0</v>
      </c>
      <c r="X46" s="297">
        <v>0</v>
      </c>
      <c r="Y46">
        <v>0</v>
      </c>
    </row>
    <row r="47" spans="1:25">
      <c r="A47" s="107" t="s">
        <v>387</v>
      </c>
      <c r="B47" s="107" t="s">
        <v>292</v>
      </c>
      <c r="C47" s="23">
        <v>46100</v>
      </c>
      <c r="D47" s="23" t="s">
        <v>142</v>
      </c>
      <c r="E47" t="s">
        <v>69</v>
      </c>
      <c r="F47" s="22">
        <v>27586547.890000004</v>
      </c>
      <c r="G47" s="121" t="s">
        <v>570</v>
      </c>
      <c r="H47" s="273">
        <v>19602123.530000001</v>
      </c>
      <c r="I47" s="108">
        <v>0</v>
      </c>
      <c r="J47" s="24">
        <v>0</v>
      </c>
      <c r="K47" s="297">
        <v>6885410.4900000002</v>
      </c>
      <c r="L47" s="297">
        <v>1099013.8699999999</v>
      </c>
      <c r="M47" s="189">
        <v>0</v>
      </c>
      <c r="N47" s="189">
        <v>0</v>
      </c>
      <c r="O47" s="108">
        <v>0</v>
      </c>
      <c r="P47" s="305">
        <v>0</v>
      </c>
      <c r="Q47" s="297">
        <v>0</v>
      </c>
      <c r="R47" s="297">
        <v>0</v>
      </c>
      <c r="S47" s="297">
        <v>0</v>
      </c>
      <c r="T47" s="297">
        <v>0</v>
      </c>
      <c r="U47" s="108">
        <v>0</v>
      </c>
      <c r="V47" s="108"/>
      <c r="W47" s="305">
        <v>0</v>
      </c>
      <c r="X47" s="297">
        <v>0</v>
      </c>
      <c r="Y47">
        <v>0</v>
      </c>
    </row>
    <row r="48" spans="1:25">
      <c r="A48" s="107" t="s">
        <v>387</v>
      </c>
      <c r="B48" s="107" t="s">
        <v>293</v>
      </c>
      <c r="C48" s="23">
        <v>46200</v>
      </c>
      <c r="D48" s="23" t="s">
        <v>142</v>
      </c>
      <c r="E48" t="s">
        <v>70</v>
      </c>
      <c r="F48" s="22">
        <v>46969621.050000004</v>
      </c>
      <c r="G48" s="121" t="s">
        <v>570</v>
      </c>
      <c r="H48" s="273">
        <v>16069532.210000001</v>
      </c>
      <c r="I48" s="108">
        <v>0</v>
      </c>
      <c r="J48" s="24">
        <v>0</v>
      </c>
      <c r="K48" s="297">
        <v>27319313.130000003</v>
      </c>
      <c r="L48" s="297">
        <v>825675.99</v>
      </c>
      <c r="M48" s="189">
        <v>2755099.72</v>
      </c>
      <c r="N48" s="189">
        <v>0</v>
      </c>
      <c r="O48" s="108">
        <v>0</v>
      </c>
      <c r="P48" s="305">
        <v>0</v>
      </c>
      <c r="Q48" s="297">
        <v>0</v>
      </c>
      <c r="R48" s="297">
        <v>0</v>
      </c>
      <c r="S48" s="297">
        <v>0</v>
      </c>
      <c r="T48" s="297">
        <v>0</v>
      </c>
      <c r="U48" s="108">
        <v>0</v>
      </c>
      <c r="V48" s="108"/>
      <c r="W48" s="305">
        <v>0</v>
      </c>
      <c r="X48" s="297">
        <v>0</v>
      </c>
      <c r="Y48">
        <v>0</v>
      </c>
    </row>
    <row r="49" spans="1:25">
      <c r="A49" s="107" t="s">
        <v>387</v>
      </c>
      <c r="B49" s="107" t="s">
        <v>408</v>
      </c>
      <c r="C49" s="23">
        <v>46210</v>
      </c>
      <c r="D49" s="23" t="s">
        <v>142</v>
      </c>
      <c r="E49" t="s">
        <v>430</v>
      </c>
      <c r="F49" s="22">
        <v>0</v>
      </c>
      <c r="G49" s="108">
        <v>0</v>
      </c>
      <c r="H49" s="108">
        <v>0</v>
      </c>
      <c r="I49" s="108">
        <v>0</v>
      </c>
      <c r="J49" s="24">
        <v>0</v>
      </c>
      <c r="K49" s="297">
        <v>0</v>
      </c>
      <c r="L49" s="297">
        <v>0</v>
      </c>
      <c r="M49" s="189">
        <v>0</v>
      </c>
      <c r="N49" s="189">
        <v>0</v>
      </c>
      <c r="O49" s="108">
        <v>0</v>
      </c>
      <c r="P49" s="305">
        <v>0</v>
      </c>
      <c r="Q49" s="297">
        <v>0</v>
      </c>
      <c r="R49" s="297">
        <v>0</v>
      </c>
      <c r="S49" s="297">
        <v>0</v>
      </c>
      <c r="T49" s="297">
        <v>0</v>
      </c>
      <c r="U49" s="108">
        <v>0</v>
      </c>
      <c r="V49" s="108"/>
      <c r="W49" s="305">
        <v>0</v>
      </c>
      <c r="X49" s="297">
        <v>0</v>
      </c>
      <c r="Y49">
        <v>0</v>
      </c>
    </row>
    <row r="50" spans="1:25">
      <c r="A50" s="107" t="s">
        <v>387</v>
      </c>
      <c r="B50" s="107" t="s">
        <v>294</v>
      </c>
      <c r="C50" s="23">
        <v>46500</v>
      </c>
      <c r="D50" s="23" t="s">
        <v>142</v>
      </c>
      <c r="E50" t="s">
        <v>71</v>
      </c>
      <c r="F50" s="22">
        <v>1837983.81</v>
      </c>
      <c r="G50" s="121" t="s">
        <v>570</v>
      </c>
      <c r="H50" s="273">
        <v>1793791.38</v>
      </c>
      <c r="I50" s="108">
        <v>0</v>
      </c>
      <c r="J50" s="24">
        <v>0</v>
      </c>
      <c r="K50" s="297">
        <v>10362.060000000001</v>
      </c>
      <c r="L50" s="297">
        <v>33830.370000000003</v>
      </c>
      <c r="M50" s="189">
        <v>0</v>
      </c>
      <c r="N50" s="189">
        <v>0</v>
      </c>
      <c r="O50" s="108">
        <v>0</v>
      </c>
      <c r="P50" s="305">
        <v>0</v>
      </c>
      <c r="Q50" s="297">
        <v>0</v>
      </c>
      <c r="R50" s="297">
        <v>0</v>
      </c>
      <c r="S50" s="297">
        <v>0</v>
      </c>
      <c r="T50" s="297">
        <v>0</v>
      </c>
      <c r="U50" s="108">
        <v>0</v>
      </c>
      <c r="V50" s="108"/>
      <c r="W50" s="305">
        <v>0</v>
      </c>
      <c r="X50" s="297">
        <v>0</v>
      </c>
      <c r="Y50">
        <v>0</v>
      </c>
    </row>
    <row r="51" spans="1:25">
      <c r="A51" s="107" t="s">
        <v>387</v>
      </c>
      <c r="B51" s="107" t="s">
        <v>295</v>
      </c>
      <c r="C51" s="23">
        <v>46600</v>
      </c>
      <c r="D51" s="23" t="s">
        <v>142</v>
      </c>
      <c r="E51" t="s">
        <v>72</v>
      </c>
      <c r="F51" s="22">
        <v>32738660.68</v>
      </c>
      <c r="G51" s="121" t="s">
        <v>570</v>
      </c>
      <c r="H51" s="273">
        <v>32703596.18</v>
      </c>
      <c r="I51" s="108">
        <v>0</v>
      </c>
      <c r="J51" s="24">
        <v>0</v>
      </c>
      <c r="K51" s="297">
        <v>35064.499999999985</v>
      </c>
      <c r="L51" s="297">
        <v>0</v>
      </c>
      <c r="M51" s="189">
        <v>0</v>
      </c>
      <c r="N51" s="189">
        <v>0</v>
      </c>
      <c r="O51" s="108">
        <v>0</v>
      </c>
      <c r="P51" s="305">
        <v>0</v>
      </c>
      <c r="Q51" s="297">
        <v>0</v>
      </c>
      <c r="R51" s="297">
        <v>0</v>
      </c>
      <c r="S51" s="297">
        <v>0</v>
      </c>
      <c r="T51" s="297">
        <v>0</v>
      </c>
      <c r="U51" s="108">
        <v>0</v>
      </c>
      <c r="V51" s="108"/>
      <c r="W51" s="305">
        <v>0</v>
      </c>
      <c r="X51" s="297">
        <v>0</v>
      </c>
      <c r="Y51">
        <v>0</v>
      </c>
    </row>
    <row r="52" spans="1:25">
      <c r="A52" s="107" t="s">
        <v>387</v>
      </c>
      <c r="B52" s="107" t="s">
        <v>296</v>
      </c>
      <c r="C52" s="23">
        <v>46700</v>
      </c>
      <c r="D52" s="23" t="s">
        <v>142</v>
      </c>
      <c r="E52" t="s">
        <v>73</v>
      </c>
      <c r="F52" s="22">
        <v>50695323.049999997</v>
      </c>
      <c r="G52" s="121" t="s">
        <v>570</v>
      </c>
      <c r="H52" s="273">
        <v>24915561.690000001</v>
      </c>
      <c r="I52" s="108">
        <v>0</v>
      </c>
      <c r="J52" s="24">
        <v>0</v>
      </c>
      <c r="K52" s="297">
        <v>7655951.1899999995</v>
      </c>
      <c r="L52" s="297">
        <v>1738008.7999999998</v>
      </c>
      <c r="M52" s="189">
        <v>16385801.369999999</v>
      </c>
      <c r="N52" s="189">
        <v>0</v>
      </c>
      <c r="O52" s="108">
        <v>0</v>
      </c>
      <c r="P52" s="305">
        <v>0</v>
      </c>
      <c r="Q52" s="297">
        <v>0</v>
      </c>
      <c r="R52" s="297">
        <v>0</v>
      </c>
      <c r="S52" s="297">
        <v>0</v>
      </c>
      <c r="T52" s="297">
        <v>0</v>
      </c>
      <c r="U52" s="108">
        <v>0</v>
      </c>
      <c r="V52" s="108"/>
      <c r="W52" s="305">
        <v>0</v>
      </c>
      <c r="X52" s="297">
        <v>0</v>
      </c>
      <c r="Y52">
        <v>0</v>
      </c>
    </row>
    <row r="53" spans="1:25">
      <c r="A53" s="107" t="s">
        <v>387</v>
      </c>
      <c r="B53" s="107" t="s">
        <v>297</v>
      </c>
      <c r="C53" s="23">
        <v>46900</v>
      </c>
      <c r="D53" s="23" t="s">
        <v>142</v>
      </c>
      <c r="E53" t="s">
        <v>74</v>
      </c>
      <c r="F53" s="22">
        <v>11819831.73</v>
      </c>
      <c r="G53" s="121" t="s">
        <v>570</v>
      </c>
      <c r="H53" s="273">
        <v>5093779.42</v>
      </c>
      <c r="I53" s="108">
        <v>0</v>
      </c>
      <c r="J53" s="24">
        <v>0</v>
      </c>
      <c r="K53" s="297">
        <v>0</v>
      </c>
      <c r="L53" s="297">
        <v>6726052.3099999996</v>
      </c>
      <c r="M53" s="189">
        <v>0</v>
      </c>
      <c r="N53" s="189">
        <v>0</v>
      </c>
      <c r="O53" s="108">
        <v>0</v>
      </c>
      <c r="P53" s="305">
        <v>0</v>
      </c>
      <c r="Q53" s="297">
        <v>0</v>
      </c>
      <c r="R53" s="297">
        <v>0</v>
      </c>
      <c r="S53" s="297">
        <v>0</v>
      </c>
      <c r="T53" s="297">
        <v>0</v>
      </c>
      <c r="U53" s="108">
        <v>0</v>
      </c>
      <c r="V53" s="108"/>
      <c r="W53" s="305">
        <v>0</v>
      </c>
      <c r="X53" s="297">
        <v>0</v>
      </c>
      <c r="Y53">
        <v>0</v>
      </c>
    </row>
    <row r="54" spans="1:25">
      <c r="A54" s="107" t="s">
        <v>387</v>
      </c>
      <c r="B54" s="107" t="s">
        <v>298</v>
      </c>
      <c r="C54" s="23">
        <v>47000</v>
      </c>
      <c r="D54" s="23" t="s">
        <v>142</v>
      </c>
      <c r="E54" t="s">
        <v>75</v>
      </c>
      <c r="F54" s="22">
        <v>955427.94</v>
      </c>
      <c r="G54" s="121" t="s">
        <v>570</v>
      </c>
      <c r="H54" s="273">
        <v>955427.94</v>
      </c>
      <c r="I54" s="108">
        <v>0</v>
      </c>
      <c r="J54" s="24">
        <v>0</v>
      </c>
      <c r="K54" s="297">
        <v>0</v>
      </c>
      <c r="L54" s="297">
        <v>0</v>
      </c>
      <c r="M54" s="189">
        <v>0</v>
      </c>
      <c r="N54" s="189">
        <v>0</v>
      </c>
      <c r="O54" s="108">
        <v>0</v>
      </c>
      <c r="P54" s="305">
        <v>0</v>
      </c>
      <c r="Q54" s="297">
        <v>0</v>
      </c>
      <c r="R54" s="297">
        <v>0</v>
      </c>
      <c r="S54" s="297">
        <v>0</v>
      </c>
      <c r="T54" s="297">
        <v>0</v>
      </c>
      <c r="U54" s="108">
        <v>0</v>
      </c>
      <c r="V54" s="108"/>
      <c r="W54" s="305">
        <v>0</v>
      </c>
      <c r="X54" s="297">
        <v>0</v>
      </c>
      <c r="Y54">
        <v>0</v>
      </c>
    </row>
    <row r="55" spans="1:25">
      <c r="A55" s="107" t="s">
        <v>387</v>
      </c>
      <c r="B55" s="107" t="s">
        <v>299</v>
      </c>
      <c r="C55" s="23">
        <v>47100</v>
      </c>
      <c r="D55" s="23" t="s">
        <v>142</v>
      </c>
      <c r="E55" t="s">
        <v>76</v>
      </c>
      <c r="F55" s="22">
        <v>2400153.77</v>
      </c>
      <c r="G55" s="121" t="s">
        <v>570</v>
      </c>
      <c r="H55" s="273">
        <v>1376040.13</v>
      </c>
      <c r="I55" s="108">
        <v>0</v>
      </c>
      <c r="J55" s="24">
        <v>0</v>
      </c>
      <c r="K55" s="297">
        <v>25564.04</v>
      </c>
      <c r="L55" s="297">
        <v>998549.60000000009</v>
      </c>
      <c r="M55" s="189">
        <v>0</v>
      </c>
      <c r="N55" s="189">
        <v>0</v>
      </c>
      <c r="O55" s="108">
        <v>0</v>
      </c>
      <c r="P55" s="305">
        <v>0</v>
      </c>
      <c r="Q55" s="297">
        <v>0</v>
      </c>
      <c r="R55" s="297">
        <v>0</v>
      </c>
      <c r="S55" s="297">
        <v>0</v>
      </c>
      <c r="T55" s="297">
        <v>0</v>
      </c>
      <c r="U55" s="108">
        <v>0</v>
      </c>
      <c r="V55" s="108"/>
      <c r="W55" s="305">
        <v>0</v>
      </c>
      <c r="X55" s="297">
        <v>0</v>
      </c>
      <c r="Y55">
        <v>0</v>
      </c>
    </row>
    <row r="56" spans="1:25">
      <c r="A56" s="107" t="s">
        <v>387</v>
      </c>
      <c r="B56" s="107" t="s">
        <v>301</v>
      </c>
      <c r="C56" s="23">
        <v>47400</v>
      </c>
      <c r="D56" s="23" t="s">
        <v>142</v>
      </c>
      <c r="E56" t="s">
        <v>78</v>
      </c>
      <c r="F56" s="22">
        <v>28059915.520000003</v>
      </c>
      <c r="G56" s="121" t="s">
        <v>570</v>
      </c>
      <c r="H56" s="273">
        <v>8005421.9199999999</v>
      </c>
      <c r="I56" s="108">
        <v>0</v>
      </c>
      <c r="J56" s="24">
        <v>0</v>
      </c>
      <c r="K56" s="297">
        <v>2912551.64</v>
      </c>
      <c r="L56" s="297">
        <v>17141941.960000001</v>
      </c>
      <c r="M56" s="189">
        <v>0</v>
      </c>
      <c r="N56" s="189">
        <v>0</v>
      </c>
      <c r="O56" s="108">
        <v>0</v>
      </c>
      <c r="P56" s="305">
        <v>0</v>
      </c>
      <c r="Q56" s="297">
        <v>0</v>
      </c>
      <c r="R56" s="297">
        <v>0</v>
      </c>
      <c r="S56" s="297">
        <v>0</v>
      </c>
      <c r="T56" s="297">
        <v>0</v>
      </c>
      <c r="U56" s="108">
        <v>0</v>
      </c>
      <c r="V56" s="108"/>
      <c r="W56" s="305">
        <v>0</v>
      </c>
      <c r="X56" s="297">
        <v>0</v>
      </c>
      <c r="Y56">
        <v>0</v>
      </c>
    </row>
    <row r="57" spans="1:25">
      <c r="A57" s="107" t="s">
        <v>387</v>
      </c>
      <c r="B57" s="107" t="s">
        <v>302</v>
      </c>
      <c r="C57" s="23">
        <v>47500</v>
      </c>
      <c r="D57" s="23" t="s">
        <v>142</v>
      </c>
      <c r="E57" t="s">
        <v>79</v>
      </c>
      <c r="F57" s="22">
        <v>7379170.9699999997</v>
      </c>
      <c r="G57" s="121" t="s">
        <v>570</v>
      </c>
      <c r="H57" s="273">
        <v>3593157.43</v>
      </c>
      <c r="I57" s="108">
        <v>0</v>
      </c>
      <c r="J57" s="24">
        <v>0</v>
      </c>
      <c r="K57" s="297">
        <v>3543891.92</v>
      </c>
      <c r="L57" s="297">
        <v>242121.61999999997</v>
      </c>
      <c r="M57" s="189">
        <v>0</v>
      </c>
      <c r="N57" s="189">
        <v>0</v>
      </c>
      <c r="O57" s="108">
        <v>0</v>
      </c>
      <c r="P57" s="305">
        <v>0</v>
      </c>
      <c r="Q57" s="297">
        <v>0</v>
      </c>
      <c r="R57" s="297">
        <v>0</v>
      </c>
      <c r="S57" s="297">
        <v>0</v>
      </c>
      <c r="T57" s="297">
        <v>0</v>
      </c>
      <c r="U57" s="108">
        <v>0</v>
      </c>
      <c r="V57" s="108"/>
      <c r="W57" s="305">
        <v>0</v>
      </c>
      <c r="X57" s="297">
        <v>0</v>
      </c>
      <c r="Y57">
        <v>0</v>
      </c>
    </row>
    <row r="58" spans="1:25">
      <c r="A58" s="107" t="s">
        <v>387</v>
      </c>
      <c r="B58" s="107" t="s">
        <v>303</v>
      </c>
      <c r="C58" s="23">
        <v>47600</v>
      </c>
      <c r="D58" s="23" t="s">
        <v>142</v>
      </c>
      <c r="E58" t="s">
        <v>80</v>
      </c>
      <c r="F58" s="22">
        <v>1345820.62</v>
      </c>
      <c r="G58" s="121" t="s">
        <v>570</v>
      </c>
      <c r="H58" s="273">
        <v>1345820.62</v>
      </c>
      <c r="I58" s="108">
        <v>0</v>
      </c>
      <c r="J58" s="24">
        <v>0</v>
      </c>
      <c r="K58" s="297">
        <v>0</v>
      </c>
      <c r="L58" s="297">
        <v>0</v>
      </c>
      <c r="M58" s="189">
        <v>0</v>
      </c>
      <c r="N58" s="189">
        <v>0</v>
      </c>
      <c r="O58" s="108">
        <v>0</v>
      </c>
      <c r="P58" s="305">
        <v>0</v>
      </c>
      <c r="Q58" s="297">
        <v>0</v>
      </c>
      <c r="R58" s="297">
        <v>0</v>
      </c>
      <c r="S58" s="297">
        <v>0</v>
      </c>
      <c r="T58" s="297">
        <v>0</v>
      </c>
      <c r="U58" s="108">
        <v>0</v>
      </c>
      <c r="V58" s="108"/>
      <c r="W58" s="305">
        <v>0</v>
      </c>
      <c r="X58" s="297">
        <v>0</v>
      </c>
      <c r="Y58">
        <v>0</v>
      </c>
    </row>
    <row r="59" spans="1:25" s="252" customFormat="1">
      <c r="A59" s="250" t="s">
        <v>387</v>
      </c>
      <c r="B59" s="257" t="s">
        <v>450</v>
      </c>
      <c r="C59" s="251">
        <v>47610</v>
      </c>
      <c r="D59" s="251" t="s">
        <v>142</v>
      </c>
      <c r="E59" s="258" t="s">
        <v>449</v>
      </c>
      <c r="F59" s="253">
        <v>0</v>
      </c>
      <c r="G59" s="254" t="s">
        <v>570</v>
      </c>
      <c r="H59" s="254">
        <v>0</v>
      </c>
      <c r="I59" s="254">
        <v>0</v>
      </c>
      <c r="J59" s="256">
        <v>0</v>
      </c>
      <c r="K59" s="195">
        <v>0</v>
      </c>
      <c r="L59" s="195">
        <v>0</v>
      </c>
      <c r="M59" s="254">
        <v>0</v>
      </c>
      <c r="N59" s="254">
        <v>0</v>
      </c>
      <c r="O59" s="254">
        <v>0</v>
      </c>
      <c r="P59" s="307">
        <v>0</v>
      </c>
      <c r="Q59" s="195">
        <v>0</v>
      </c>
      <c r="R59" s="195">
        <v>0</v>
      </c>
      <c r="S59" s="195">
        <v>0</v>
      </c>
      <c r="T59" s="195">
        <v>0</v>
      </c>
      <c r="U59" s="254">
        <v>0</v>
      </c>
      <c r="V59" s="254"/>
      <c r="W59" s="307">
        <v>0</v>
      </c>
      <c r="X59" s="195">
        <v>0</v>
      </c>
      <c r="Y59" s="252">
        <v>0</v>
      </c>
    </row>
    <row r="60" spans="1:25">
      <c r="A60" s="107" t="s">
        <v>387</v>
      </c>
      <c r="B60" s="213" t="s">
        <v>435</v>
      </c>
      <c r="C60" s="23">
        <v>47700</v>
      </c>
      <c r="D60" s="23" t="s">
        <v>142</v>
      </c>
      <c r="E60" t="s">
        <v>448</v>
      </c>
      <c r="F60" s="22">
        <v>22082666.890000001</v>
      </c>
      <c r="G60" s="121" t="s">
        <v>570</v>
      </c>
      <c r="H60" s="273">
        <v>17207679.829999998</v>
      </c>
      <c r="I60" s="108">
        <v>0</v>
      </c>
      <c r="J60" s="24">
        <v>0</v>
      </c>
      <c r="K60" s="297">
        <v>4452921.8499999996</v>
      </c>
      <c r="L60" s="297">
        <v>422065.21</v>
      </c>
      <c r="M60" s="189">
        <v>0</v>
      </c>
      <c r="N60" s="189">
        <v>0</v>
      </c>
      <c r="O60" s="108">
        <v>0</v>
      </c>
      <c r="P60" s="305">
        <v>0</v>
      </c>
      <c r="Q60" s="297">
        <v>0</v>
      </c>
      <c r="R60" s="297">
        <v>0</v>
      </c>
      <c r="S60" s="297">
        <v>0</v>
      </c>
      <c r="T60" s="297">
        <v>0</v>
      </c>
      <c r="U60" s="108">
        <v>0</v>
      </c>
      <c r="V60" s="108"/>
      <c r="W60" s="305">
        <v>0</v>
      </c>
      <c r="X60" s="297">
        <v>0</v>
      </c>
      <c r="Y60">
        <v>0</v>
      </c>
    </row>
    <row r="61" spans="1:25">
      <c r="A61" s="107" t="s">
        <v>387</v>
      </c>
      <c r="B61" s="107" t="s">
        <v>304</v>
      </c>
      <c r="C61" s="23">
        <v>47800</v>
      </c>
      <c r="D61" s="23" t="s">
        <v>142</v>
      </c>
      <c r="E61" t="s">
        <v>81</v>
      </c>
      <c r="F61" s="22">
        <v>4731872.82</v>
      </c>
      <c r="G61" s="121" t="s">
        <v>570</v>
      </c>
      <c r="H61" s="273">
        <v>2185858.41</v>
      </c>
      <c r="I61" s="108">
        <v>0</v>
      </c>
      <c r="J61" s="24">
        <v>0</v>
      </c>
      <c r="K61" s="297">
        <v>2546014.41</v>
      </c>
      <c r="L61" s="297">
        <v>0</v>
      </c>
      <c r="M61" s="189">
        <v>0</v>
      </c>
      <c r="N61" s="189">
        <v>0</v>
      </c>
      <c r="O61" s="108">
        <v>0</v>
      </c>
      <c r="P61" s="305">
        <v>0</v>
      </c>
      <c r="Q61" s="297">
        <v>0</v>
      </c>
      <c r="R61" s="297">
        <v>0</v>
      </c>
      <c r="S61" s="297">
        <v>0</v>
      </c>
      <c r="T61" s="297">
        <v>0</v>
      </c>
      <c r="U61" s="108">
        <v>0</v>
      </c>
      <c r="V61" s="108"/>
      <c r="W61" s="305">
        <v>0</v>
      </c>
      <c r="X61" s="297">
        <v>0</v>
      </c>
      <c r="Y61">
        <v>0</v>
      </c>
    </row>
    <row r="62" spans="1:25">
      <c r="A62" s="107" t="s">
        <v>387</v>
      </c>
      <c r="B62" s="107" t="s">
        <v>305</v>
      </c>
      <c r="C62" s="23">
        <v>48000</v>
      </c>
      <c r="D62" s="23" t="s">
        <v>142</v>
      </c>
      <c r="E62" t="s">
        <v>82</v>
      </c>
      <c r="F62" s="22">
        <v>0</v>
      </c>
      <c r="G62" s="121" t="s">
        <v>570</v>
      </c>
      <c r="H62" s="108">
        <v>0</v>
      </c>
      <c r="I62" s="108">
        <v>0</v>
      </c>
      <c r="J62" s="24">
        <v>0</v>
      </c>
      <c r="K62" s="297">
        <v>0</v>
      </c>
      <c r="L62" s="297">
        <v>0</v>
      </c>
      <c r="M62" s="189">
        <v>0</v>
      </c>
      <c r="N62" s="189">
        <v>0</v>
      </c>
      <c r="O62" s="108">
        <v>0</v>
      </c>
      <c r="P62" s="305">
        <v>0</v>
      </c>
      <c r="Q62" s="297">
        <v>0</v>
      </c>
      <c r="R62" s="297">
        <v>0</v>
      </c>
      <c r="S62" s="313">
        <v>0</v>
      </c>
      <c r="T62" s="297">
        <v>0</v>
      </c>
      <c r="U62" s="108">
        <v>0</v>
      </c>
      <c r="V62" s="108"/>
      <c r="W62" s="305">
        <v>0</v>
      </c>
      <c r="X62" s="297">
        <v>0</v>
      </c>
      <c r="Y62">
        <v>0</v>
      </c>
    </row>
    <row r="63" spans="1:25" s="252" customFormat="1" ht="15" customHeight="1">
      <c r="A63" s="250" t="s">
        <v>387</v>
      </c>
      <c r="B63" s="250" t="s">
        <v>307</v>
      </c>
      <c r="C63" s="251">
        <v>48300</v>
      </c>
      <c r="D63" s="251" t="s">
        <v>142</v>
      </c>
      <c r="E63" s="252" t="s">
        <v>83</v>
      </c>
      <c r="F63" s="253">
        <v>0</v>
      </c>
      <c r="G63" s="254">
        <v>0</v>
      </c>
      <c r="H63" s="254">
        <v>0</v>
      </c>
      <c r="I63" s="254">
        <v>0</v>
      </c>
      <c r="J63" s="256">
        <v>0</v>
      </c>
      <c r="K63" s="195">
        <v>0</v>
      </c>
      <c r="L63" s="195">
        <v>0</v>
      </c>
      <c r="M63" s="254">
        <v>0</v>
      </c>
      <c r="N63" s="254">
        <v>0</v>
      </c>
      <c r="O63" s="254">
        <v>0</v>
      </c>
      <c r="P63" s="307">
        <v>0</v>
      </c>
      <c r="Q63" s="195">
        <v>0</v>
      </c>
      <c r="R63" s="195">
        <v>0</v>
      </c>
      <c r="S63" s="195">
        <v>0</v>
      </c>
      <c r="T63" s="195">
        <v>0</v>
      </c>
      <c r="U63" s="254">
        <v>0</v>
      </c>
      <c r="V63" s="254"/>
      <c r="W63" s="307">
        <v>0</v>
      </c>
      <c r="X63" s="195">
        <v>0</v>
      </c>
      <c r="Y63" s="252">
        <v>0</v>
      </c>
    </row>
    <row r="64" spans="1:25">
      <c r="A64" s="107" t="s">
        <v>387</v>
      </c>
      <c r="B64" s="107" t="s">
        <v>308</v>
      </c>
      <c r="C64" s="23" t="s">
        <v>432</v>
      </c>
      <c r="D64" s="23" t="s">
        <v>142</v>
      </c>
      <c r="E64" t="s">
        <v>84</v>
      </c>
      <c r="F64" s="22">
        <v>61409713.489999995</v>
      </c>
      <c r="G64" s="121" t="s">
        <v>570</v>
      </c>
      <c r="H64" s="273">
        <v>36868220.049999997</v>
      </c>
      <c r="I64" s="108">
        <v>0</v>
      </c>
      <c r="J64" s="24">
        <v>0</v>
      </c>
      <c r="K64" s="297">
        <v>0</v>
      </c>
      <c r="L64" s="297">
        <v>24541493.440000001</v>
      </c>
      <c r="M64" s="189">
        <v>0</v>
      </c>
      <c r="N64" s="189">
        <v>0</v>
      </c>
      <c r="O64" s="108">
        <v>0</v>
      </c>
      <c r="P64" s="305">
        <v>0</v>
      </c>
      <c r="Q64" s="297">
        <v>0</v>
      </c>
      <c r="R64" s="297">
        <v>0</v>
      </c>
      <c r="S64" s="297">
        <v>0</v>
      </c>
      <c r="T64" s="297">
        <v>0</v>
      </c>
      <c r="U64" s="108">
        <v>0</v>
      </c>
      <c r="V64" s="108"/>
      <c r="W64" s="305">
        <v>0</v>
      </c>
      <c r="X64" s="297">
        <v>0</v>
      </c>
      <c r="Y64">
        <v>0</v>
      </c>
    </row>
    <row r="65" spans="1:25">
      <c r="A65" s="107" t="s">
        <v>387</v>
      </c>
      <c r="B65" s="107" t="s">
        <v>431</v>
      </c>
      <c r="C65" s="23">
        <v>48400</v>
      </c>
      <c r="D65" s="23" t="s">
        <v>142</v>
      </c>
      <c r="E65" t="s">
        <v>84</v>
      </c>
      <c r="F65" s="22">
        <v>0</v>
      </c>
      <c r="G65" s="121" t="s">
        <v>570</v>
      </c>
      <c r="H65" s="108">
        <v>0</v>
      </c>
      <c r="I65" s="108">
        <v>0</v>
      </c>
      <c r="J65" s="24">
        <v>0</v>
      </c>
      <c r="K65" s="297">
        <v>0</v>
      </c>
      <c r="L65" s="297">
        <v>0</v>
      </c>
      <c r="M65" s="189">
        <v>0</v>
      </c>
      <c r="N65" s="189">
        <v>0</v>
      </c>
      <c r="O65" s="108">
        <v>0</v>
      </c>
      <c r="P65" s="305">
        <v>0</v>
      </c>
      <c r="Q65" s="297">
        <v>0</v>
      </c>
      <c r="R65" s="297">
        <v>0</v>
      </c>
      <c r="S65" s="297">
        <v>0</v>
      </c>
      <c r="T65" s="297">
        <v>0</v>
      </c>
      <c r="U65" s="108">
        <v>0</v>
      </c>
      <c r="V65" s="108"/>
      <c r="W65" s="305">
        <v>0</v>
      </c>
      <c r="X65" s="297">
        <v>0</v>
      </c>
      <c r="Y65">
        <v>0</v>
      </c>
    </row>
    <row r="66" spans="1:25" ht="15" customHeight="1">
      <c r="A66" s="107" t="s">
        <v>387</v>
      </c>
      <c r="B66" s="107" t="s">
        <v>309</v>
      </c>
      <c r="C66" s="23">
        <v>48600</v>
      </c>
      <c r="D66" s="23" t="s">
        <v>142</v>
      </c>
      <c r="E66" t="s">
        <v>85</v>
      </c>
      <c r="F66" s="22">
        <v>-3148040000</v>
      </c>
      <c r="G66" s="108">
        <v>0</v>
      </c>
      <c r="H66" s="108">
        <v>0</v>
      </c>
      <c r="I66" s="108">
        <v>0</v>
      </c>
      <c r="J66" s="24">
        <v>0</v>
      </c>
      <c r="K66" s="297">
        <v>0</v>
      </c>
      <c r="L66" s="297">
        <v>0</v>
      </c>
      <c r="M66" s="189">
        <v>0</v>
      </c>
      <c r="N66" s="189">
        <v>0</v>
      </c>
      <c r="O66" s="108">
        <v>0</v>
      </c>
      <c r="P66" s="305">
        <v>0</v>
      </c>
      <c r="Q66" s="297">
        <v>-3148040000</v>
      </c>
      <c r="R66" s="297">
        <v>0</v>
      </c>
      <c r="S66" s="297">
        <v>0</v>
      </c>
      <c r="T66" s="297">
        <v>0</v>
      </c>
      <c r="U66" s="108">
        <v>0</v>
      </c>
      <c r="V66" s="108"/>
      <c r="W66" s="305">
        <v>0</v>
      </c>
      <c r="X66" s="297">
        <v>0</v>
      </c>
      <c r="Y66">
        <v>0</v>
      </c>
    </row>
    <row r="67" spans="1:25">
      <c r="A67" s="107" t="s">
        <v>387</v>
      </c>
      <c r="B67" s="107" t="s">
        <v>310</v>
      </c>
      <c r="C67" s="23">
        <v>48800</v>
      </c>
      <c r="D67" s="23" t="s">
        <v>142</v>
      </c>
      <c r="E67" t="s">
        <v>86</v>
      </c>
      <c r="F67" s="22">
        <v>14458665.860000001</v>
      </c>
      <c r="G67" s="121" t="s">
        <v>570</v>
      </c>
      <c r="H67" s="273">
        <v>927351.31</v>
      </c>
      <c r="I67" s="108">
        <v>0</v>
      </c>
      <c r="J67" s="24">
        <v>0</v>
      </c>
      <c r="K67" s="297">
        <v>213123.91</v>
      </c>
      <c r="L67" s="297">
        <v>13318190.640000001</v>
      </c>
      <c r="M67" s="189">
        <v>0</v>
      </c>
      <c r="N67" s="189">
        <v>0</v>
      </c>
      <c r="O67" s="108">
        <v>0</v>
      </c>
      <c r="P67" s="305">
        <v>0</v>
      </c>
      <c r="Q67" s="297">
        <v>0</v>
      </c>
      <c r="R67" s="297">
        <v>0</v>
      </c>
      <c r="S67" s="297">
        <v>0</v>
      </c>
      <c r="T67" s="297">
        <v>0</v>
      </c>
      <c r="U67" s="108">
        <v>0</v>
      </c>
      <c r="V67" s="108"/>
      <c r="W67" s="305">
        <v>0</v>
      </c>
      <c r="X67" s="297">
        <v>0</v>
      </c>
      <c r="Y67">
        <v>0</v>
      </c>
    </row>
    <row r="68" spans="1:25">
      <c r="A68" s="107" t="s">
        <v>387</v>
      </c>
      <c r="B68" s="107" t="s">
        <v>312</v>
      </c>
      <c r="C68" s="23">
        <v>49000</v>
      </c>
      <c r="D68" s="23" t="s">
        <v>142</v>
      </c>
      <c r="E68" t="s">
        <v>88</v>
      </c>
      <c r="F68" s="22">
        <v>2230001.25</v>
      </c>
      <c r="G68" s="121" t="s">
        <v>570</v>
      </c>
      <c r="H68" s="273">
        <v>1311171.3500000001</v>
      </c>
      <c r="I68" s="108">
        <v>0</v>
      </c>
      <c r="J68" s="24">
        <v>0</v>
      </c>
      <c r="K68" s="297">
        <v>918829.90000000014</v>
      </c>
      <c r="L68" s="297">
        <v>0</v>
      </c>
      <c r="M68" s="189">
        <v>0</v>
      </c>
      <c r="N68" s="189">
        <v>0</v>
      </c>
      <c r="O68" s="108">
        <v>0</v>
      </c>
      <c r="P68" s="305">
        <v>0</v>
      </c>
      <c r="Q68" s="297">
        <v>0</v>
      </c>
      <c r="R68" s="297">
        <v>0</v>
      </c>
      <c r="S68" s="297">
        <v>0</v>
      </c>
      <c r="T68" s="297">
        <v>0</v>
      </c>
      <c r="U68" s="108">
        <v>0</v>
      </c>
      <c r="V68" s="108"/>
      <c r="W68" s="305">
        <v>0</v>
      </c>
      <c r="X68" s="297">
        <v>0</v>
      </c>
      <c r="Y68">
        <v>0</v>
      </c>
    </row>
    <row r="69" spans="1:25">
      <c r="A69" s="107" t="s">
        <v>387</v>
      </c>
      <c r="B69" s="107" t="s">
        <v>313</v>
      </c>
      <c r="C69" s="23">
        <v>49200</v>
      </c>
      <c r="D69" s="23" t="s">
        <v>142</v>
      </c>
      <c r="E69" t="s">
        <v>89</v>
      </c>
      <c r="F69" s="22">
        <v>9689246.1500000004</v>
      </c>
      <c r="G69" s="121" t="s">
        <v>570</v>
      </c>
      <c r="H69" s="273">
        <v>9170207.8000000007</v>
      </c>
      <c r="I69" s="108">
        <v>0</v>
      </c>
      <c r="J69" s="24">
        <v>0</v>
      </c>
      <c r="K69" s="297">
        <v>519038.35</v>
      </c>
      <c r="L69" s="297">
        <v>0</v>
      </c>
      <c r="M69" s="189">
        <v>0</v>
      </c>
      <c r="N69" s="189">
        <v>0</v>
      </c>
      <c r="O69" s="108">
        <v>0</v>
      </c>
      <c r="P69" s="305">
        <v>0</v>
      </c>
      <c r="Q69" s="297">
        <v>0</v>
      </c>
      <c r="R69" s="297">
        <v>0</v>
      </c>
      <c r="S69" s="297">
        <v>0</v>
      </c>
      <c r="T69" s="297">
        <v>0</v>
      </c>
      <c r="U69" s="108">
        <v>0</v>
      </c>
      <c r="V69" s="108"/>
      <c r="W69" s="305">
        <v>0</v>
      </c>
      <c r="X69" s="297">
        <v>0</v>
      </c>
      <c r="Y69">
        <v>0</v>
      </c>
    </row>
    <row r="70" spans="1:25" s="252" customFormat="1" ht="15" customHeight="1">
      <c r="A70" s="250"/>
      <c r="B70" s="250"/>
      <c r="C70" s="251"/>
      <c r="D70" s="251"/>
      <c r="F70" s="253"/>
      <c r="G70" s="254"/>
      <c r="H70" s="254"/>
      <c r="I70" s="254"/>
      <c r="J70" s="256"/>
      <c r="K70" s="195"/>
      <c r="L70" s="195"/>
      <c r="M70" s="254"/>
      <c r="N70" s="254"/>
      <c r="O70" s="254"/>
      <c r="P70" s="307"/>
      <c r="Q70" s="195"/>
      <c r="R70" s="195"/>
      <c r="S70" s="195"/>
      <c r="T70" s="195"/>
      <c r="U70" s="254"/>
      <c r="V70" s="254"/>
      <c r="W70" s="307"/>
      <c r="X70" s="195"/>
    </row>
    <row r="71" spans="1:25" ht="15" customHeight="1">
      <c r="A71" s="107" t="s">
        <v>387</v>
      </c>
      <c r="B71" s="107" t="s">
        <v>343</v>
      </c>
      <c r="C71" s="23" t="s">
        <v>206</v>
      </c>
      <c r="D71" s="23" t="s">
        <v>142</v>
      </c>
      <c r="E71" t="s">
        <v>148</v>
      </c>
      <c r="F71" s="22">
        <v>459248716.13999999</v>
      </c>
      <c r="G71" s="108">
        <v>112170.52</v>
      </c>
      <c r="H71" s="108">
        <v>112170.52</v>
      </c>
      <c r="I71" s="108">
        <v>0</v>
      </c>
      <c r="J71" s="24">
        <v>0</v>
      </c>
      <c r="K71" s="297">
        <v>0</v>
      </c>
      <c r="L71" s="297">
        <v>0</v>
      </c>
      <c r="M71" s="189">
        <v>0</v>
      </c>
      <c r="N71" s="189">
        <v>65055801</v>
      </c>
      <c r="O71" s="108">
        <v>0</v>
      </c>
      <c r="P71" s="305">
        <v>0</v>
      </c>
      <c r="Q71" s="297">
        <v>0</v>
      </c>
      <c r="R71" s="297">
        <v>375130000</v>
      </c>
      <c r="S71" s="297">
        <v>0</v>
      </c>
      <c r="T71" s="297">
        <v>0</v>
      </c>
      <c r="U71" s="108">
        <v>57819</v>
      </c>
      <c r="V71" s="108"/>
      <c r="W71" s="305">
        <v>18950744.620000001</v>
      </c>
      <c r="X71" s="297">
        <v>0</v>
      </c>
      <c r="Y71">
        <v>0</v>
      </c>
    </row>
    <row r="72" spans="1:25" s="252" customFormat="1" ht="15" customHeight="1">
      <c r="A72" s="250"/>
      <c r="B72" s="250"/>
      <c r="C72" s="251"/>
      <c r="D72" s="251"/>
      <c r="F72" s="253"/>
      <c r="G72" s="254"/>
      <c r="H72" s="254"/>
      <c r="I72" s="254"/>
      <c r="J72" s="256"/>
      <c r="K72" s="195"/>
      <c r="L72" s="195"/>
      <c r="M72" s="254"/>
      <c r="N72" s="254"/>
      <c r="O72" s="254"/>
      <c r="P72" s="307"/>
      <c r="Q72" s="195"/>
      <c r="R72" s="195"/>
      <c r="S72" s="195"/>
      <c r="T72" s="195"/>
      <c r="U72" s="254"/>
      <c r="V72" s="254"/>
      <c r="W72" s="307"/>
      <c r="X72" s="195"/>
    </row>
    <row r="73" spans="1:25">
      <c r="A73" s="107" t="s">
        <v>387</v>
      </c>
      <c r="B73" s="107" t="s">
        <v>261</v>
      </c>
      <c r="C73" s="23">
        <v>40200</v>
      </c>
      <c r="D73" s="23" t="s">
        <v>142</v>
      </c>
      <c r="E73" t="s">
        <v>48</v>
      </c>
      <c r="F73" s="22">
        <v>4796730.66</v>
      </c>
      <c r="G73" s="121" t="s">
        <v>570</v>
      </c>
      <c r="H73" s="273">
        <v>4193474.92</v>
      </c>
      <c r="I73" s="108">
        <v>0</v>
      </c>
      <c r="J73" s="24">
        <v>0</v>
      </c>
      <c r="K73" s="297">
        <v>23669.38</v>
      </c>
      <c r="L73" s="297">
        <v>579586.36</v>
      </c>
      <c r="M73" s="189">
        <v>0</v>
      </c>
      <c r="N73" s="189">
        <v>0</v>
      </c>
      <c r="O73" s="108">
        <v>0</v>
      </c>
      <c r="P73" s="305">
        <v>0</v>
      </c>
      <c r="Q73" s="297">
        <v>0</v>
      </c>
      <c r="R73" s="297">
        <v>0</v>
      </c>
      <c r="S73" s="297">
        <v>0</v>
      </c>
      <c r="T73" s="297">
        <v>0</v>
      </c>
      <c r="U73" s="108">
        <v>0</v>
      </c>
      <c r="V73" s="108"/>
      <c r="W73" s="305">
        <v>0</v>
      </c>
      <c r="X73" s="297">
        <v>0</v>
      </c>
      <c r="Y73">
        <v>0</v>
      </c>
    </row>
    <row r="74" spans="1:25" ht="15" customHeight="1">
      <c r="A74" s="107" t="s">
        <v>387</v>
      </c>
      <c r="B74" s="107" t="s">
        <v>262</v>
      </c>
      <c r="C74" s="23" t="s">
        <v>200</v>
      </c>
      <c r="D74" s="23" t="s">
        <v>142</v>
      </c>
      <c r="E74" t="s">
        <v>149</v>
      </c>
      <c r="F74" s="22">
        <v>3589031.5500000007</v>
      </c>
      <c r="G74" s="108">
        <v>3254698.95</v>
      </c>
      <c r="H74" s="273">
        <v>3254698.95</v>
      </c>
      <c r="I74" s="108">
        <v>0</v>
      </c>
      <c r="J74" s="24">
        <v>0</v>
      </c>
      <c r="K74" s="297">
        <v>0</v>
      </c>
      <c r="L74" s="297">
        <v>334332.59999999998</v>
      </c>
      <c r="M74" s="189">
        <v>0</v>
      </c>
      <c r="N74" s="189">
        <v>0</v>
      </c>
      <c r="O74" s="108">
        <v>0</v>
      </c>
      <c r="P74" s="305">
        <v>0</v>
      </c>
      <c r="Q74" s="297">
        <v>0</v>
      </c>
      <c r="R74" s="297">
        <v>0</v>
      </c>
      <c r="S74" s="297">
        <v>0</v>
      </c>
      <c r="T74" s="297">
        <v>0</v>
      </c>
      <c r="U74" s="108">
        <v>1348933</v>
      </c>
      <c r="V74" s="108"/>
      <c r="W74" s="305">
        <v>0</v>
      </c>
      <c r="X74" s="297">
        <v>0</v>
      </c>
      <c r="Y74">
        <v>0</v>
      </c>
    </row>
    <row r="75" spans="1:25">
      <c r="A75" s="107" t="s">
        <v>387</v>
      </c>
      <c r="B75" s="107" t="s">
        <v>288</v>
      </c>
      <c r="C75" s="23">
        <v>44100</v>
      </c>
      <c r="D75" s="23" t="s">
        <v>142</v>
      </c>
      <c r="E75" t="s">
        <v>66</v>
      </c>
      <c r="F75" s="22">
        <v>24753510.07</v>
      </c>
      <c r="G75" s="121" t="s">
        <v>570</v>
      </c>
      <c r="H75" s="273">
        <v>24355727.530000001</v>
      </c>
      <c r="I75" s="108">
        <v>0</v>
      </c>
      <c r="J75" s="24">
        <v>0</v>
      </c>
      <c r="K75" s="297">
        <v>397782.54000000004</v>
      </c>
      <c r="L75" s="297">
        <v>0</v>
      </c>
      <c r="M75" s="189">
        <v>0</v>
      </c>
      <c r="N75" s="189">
        <v>0</v>
      </c>
      <c r="O75" s="108">
        <v>0</v>
      </c>
      <c r="P75" s="305">
        <v>0</v>
      </c>
      <c r="Q75" s="297">
        <v>0</v>
      </c>
      <c r="R75" s="297">
        <v>0</v>
      </c>
      <c r="S75" s="297">
        <v>0</v>
      </c>
      <c r="T75" s="297">
        <v>0</v>
      </c>
      <c r="U75" s="108">
        <v>0</v>
      </c>
      <c r="V75" s="108"/>
      <c r="W75" s="305">
        <v>0</v>
      </c>
      <c r="X75" s="297">
        <v>0</v>
      </c>
      <c r="Y75">
        <v>0</v>
      </c>
    </row>
    <row r="76" spans="1:25" ht="15" customHeight="1">
      <c r="A76" s="107" t="s">
        <v>387</v>
      </c>
      <c r="B76" s="249" t="s">
        <v>571</v>
      </c>
      <c r="E76" s="1" t="s">
        <v>366</v>
      </c>
      <c r="F76" s="22">
        <v>147650092.43000001</v>
      </c>
      <c r="G76" s="108">
        <v>0</v>
      </c>
      <c r="H76" s="273">
        <v>13051534</v>
      </c>
      <c r="I76" s="108">
        <v>0</v>
      </c>
      <c r="J76" s="24">
        <v>0</v>
      </c>
      <c r="K76" s="297">
        <v>109762363.89</v>
      </c>
      <c r="L76" s="297">
        <v>24836194.540000003</v>
      </c>
      <c r="M76" s="189">
        <v>0</v>
      </c>
      <c r="N76" s="189">
        <v>0</v>
      </c>
      <c r="O76" s="108">
        <v>0</v>
      </c>
      <c r="P76" s="305">
        <v>0</v>
      </c>
      <c r="Q76" s="297">
        <v>0</v>
      </c>
      <c r="R76" s="297">
        <v>0</v>
      </c>
      <c r="S76" s="297">
        <v>0</v>
      </c>
      <c r="T76" s="297">
        <v>0</v>
      </c>
      <c r="U76" s="108">
        <v>0</v>
      </c>
      <c r="V76" s="108"/>
      <c r="W76" s="305">
        <v>0</v>
      </c>
      <c r="X76" s="297">
        <v>0</v>
      </c>
      <c r="Y76">
        <v>0</v>
      </c>
    </row>
    <row r="77" spans="1:25" ht="15" customHeight="1">
      <c r="A77" s="107" t="s">
        <v>387</v>
      </c>
      <c r="B77" s="275" t="s">
        <v>605</v>
      </c>
      <c r="E77" s="278" t="s">
        <v>606</v>
      </c>
      <c r="F77" s="22">
        <v>391220000</v>
      </c>
      <c r="G77" s="108">
        <v>0</v>
      </c>
      <c r="H77" s="273">
        <v>0</v>
      </c>
      <c r="I77" s="108">
        <v>0</v>
      </c>
      <c r="J77" s="24">
        <v>0</v>
      </c>
      <c r="K77" s="297">
        <v>0</v>
      </c>
      <c r="L77" s="297">
        <v>0</v>
      </c>
      <c r="M77" s="189">
        <v>0</v>
      </c>
      <c r="N77" s="189">
        <v>0</v>
      </c>
      <c r="O77" s="108">
        <v>0</v>
      </c>
      <c r="P77" s="305">
        <v>0</v>
      </c>
      <c r="Q77" s="297">
        <v>391220000</v>
      </c>
      <c r="R77" s="297">
        <v>0</v>
      </c>
      <c r="S77" s="297">
        <v>0</v>
      </c>
      <c r="T77" s="297">
        <v>0</v>
      </c>
      <c r="U77" s="108">
        <v>0</v>
      </c>
      <c r="V77" s="108"/>
      <c r="W77" s="305">
        <v>0</v>
      </c>
      <c r="X77" s="297">
        <v>0</v>
      </c>
      <c r="Y77">
        <v>0</v>
      </c>
    </row>
    <row r="78" spans="1:25" ht="15" customHeight="1">
      <c r="A78" s="107"/>
      <c r="B78" s="107" t="s">
        <v>656</v>
      </c>
      <c r="C78" s="25"/>
      <c r="D78" s="26"/>
      <c r="E78" s="27"/>
      <c r="F78" s="28">
        <v>0</v>
      </c>
      <c r="G78" s="28"/>
      <c r="H78" s="28"/>
      <c r="I78" s="28"/>
      <c r="J78" s="28"/>
      <c r="K78" s="299"/>
      <c r="L78" s="299"/>
      <c r="M78" s="28"/>
      <c r="N78" s="28"/>
      <c r="O78" s="28"/>
      <c r="P78" s="308"/>
      <c r="Q78" s="299"/>
      <c r="R78" s="299"/>
      <c r="S78" s="299"/>
      <c r="T78" s="299"/>
      <c r="U78" s="28"/>
      <c r="V78" s="28"/>
      <c r="W78" s="308"/>
      <c r="X78" s="299"/>
    </row>
    <row r="79" spans="1:25" ht="15" customHeight="1">
      <c r="A79" s="107" t="s">
        <v>387</v>
      </c>
      <c r="B79" s="107" t="s">
        <v>150</v>
      </c>
      <c r="C79" s="25" t="s">
        <v>150</v>
      </c>
      <c r="D79" s="26" t="s">
        <v>142</v>
      </c>
      <c r="E79" s="27" t="s">
        <v>395</v>
      </c>
      <c r="F79" s="28">
        <v>12126043760.709995</v>
      </c>
      <c r="G79" s="28">
        <v>57009864.290000007</v>
      </c>
      <c r="H79" s="28">
        <v>377585018.00999999</v>
      </c>
      <c r="I79" s="28">
        <v>0</v>
      </c>
      <c r="J79" s="28">
        <v>0</v>
      </c>
      <c r="K79" s="299">
        <v>817273181.56999993</v>
      </c>
      <c r="L79" s="299">
        <v>177687817.04000002</v>
      </c>
      <c r="M79" s="28">
        <v>40317592.559999995</v>
      </c>
      <c r="N79" s="28">
        <v>1057299332.91</v>
      </c>
      <c r="O79" s="28">
        <v>0</v>
      </c>
      <c r="P79" s="308">
        <v>0</v>
      </c>
      <c r="Q79" s="299">
        <v>9226505000</v>
      </c>
      <c r="R79" s="299">
        <v>375130000</v>
      </c>
      <c r="S79" s="299">
        <v>0</v>
      </c>
      <c r="T79" s="299">
        <v>0</v>
      </c>
      <c r="U79" s="28">
        <v>9530678.8200000003</v>
      </c>
      <c r="V79" s="28">
        <v>0</v>
      </c>
      <c r="W79" s="308">
        <v>54245818.620000005</v>
      </c>
      <c r="X79" s="299">
        <v>0</v>
      </c>
      <c r="Y79">
        <v>0</v>
      </c>
    </row>
    <row r="80" spans="1:25" ht="15" customHeight="1">
      <c r="A80" s="107"/>
      <c r="B80" s="275" t="s">
        <v>639</v>
      </c>
      <c r="C80" s="25"/>
      <c r="D80" s="26"/>
      <c r="E80" s="27" t="s">
        <v>586</v>
      </c>
      <c r="F80" s="277">
        <v>12126045000</v>
      </c>
      <c r="G80" s="28"/>
      <c r="H80" s="28">
        <v>377585018.00999999</v>
      </c>
      <c r="I80" s="28">
        <v>0</v>
      </c>
      <c r="J80" s="28">
        <v>0</v>
      </c>
      <c r="K80" s="299">
        <v>817273000</v>
      </c>
      <c r="L80" s="299">
        <v>177688000</v>
      </c>
      <c r="M80" s="28">
        <v>40317592.560000002</v>
      </c>
      <c r="N80" s="28">
        <v>1057299332.91</v>
      </c>
      <c r="O80" s="28">
        <v>0</v>
      </c>
      <c r="P80" s="309">
        <v>0</v>
      </c>
      <c r="Q80" s="299">
        <v>9226505000</v>
      </c>
      <c r="R80" s="299">
        <v>375130000</v>
      </c>
      <c r="S80" s="299">
        <v>0</v>
      </c>
      <c r="T80" s="299">
        <v>0</v>
      </c>
      <c r="U80" s="28">
        <v>9530678.8200000003</v>
      </c>
      <c r="V80" s="28"/>
      <c r="W80" s="308">
        <v>54245818.619999997</v>
      </c>
      <c r="X80" s="299">
        <v>0</v>
      </c>
      <c r="Y80">
        <v>0</v>
      </c>
    </row>
    <row r="81" spans="1:25" ht="15" customHeight="1">
      <c r="A81" s="107"/>
      <c r="B81" s="107"/>
      <c r="C81" s="25"/>
      <c r="D81" s="26"/>
      <c r="E81" s="192"/>
      <c r="F81" s="190"/>
      <c r="G81" s="187"/>
      <c r="H81" s="219"/>
      <c r="I81" s="28"/>
      <c r="J81" s="28"/>
      <c r="K81" s="299">
        <v>817273181.57000005</v>
      </c>
      <c r="L81" s="299">
        <v>177687817.03999999</v>
      </c>
      <c r="M81" s="28"/>
      <c r="N81" s="28"/>
      <c r="O81" s="28"/>
      <c r="P81" s="308"/>
      <c r="Q81" s="299"/>
      <c r="R81" s="299"/>
      <c r="S81" s="299"/>
      <c r="T81" s="299"/>
      <c r="U81" s="28"/>
      <c r="V81" s="28"/>
      <c r="W81" s="308"/>
      <c r="X81" s="299"/>
    </row>
    <row r="82" spans="1:25" ht="15" customHeight="1">
      <c r="E82" t="s">
        <v>365</v>
      </c>
      <c r="F82">
        <v>1239.2900047302246</v>
      </c>
      <c r="G82" s="322" t="s">
        <v>659</v>
      </c>
      <c r="H82" s="24">
        <v>0</v>
      </c>
      <c r="I82">
        <v>0</v>
      </c>
      <c r="J82">
        <v>0</v>
      </c>
      <c r="K82" s="295">
        <v>181.5699999332428</v>
      </c>
      <c r="L82" s="295">
        <v>-182.95999997854233</v>
      </c>
      <c r="M82">
        <v>0</v>
      </c>
      <c r="N82">
        <v>0</v>
      </c>
      <c r="O82">
        <v>0</v>
      </c>
      <c r="P82">
        <v>0</v>
      </c>
      <c r="Q82" s="295">
        <v>0</v>
      </c>
      <c r="R82" s="295">
        <v>0</v>
      </c>
      <c r="S82" s="295">
        <v>0</v>
      </c>
      <c r="T82" s="295">
        <v>0</v>
      </c>
      <c r="V82">
        <v>0</v>
      </c>
      <c r="W82">
        <v>0</v>
      </c>
      <c r="X82" s="295">
        <v>0</v>
      </c>
      <c r="Y82">
        <v>0</v>
      </c>
    </row>
    <row r="83" spans="1:25" ht="15" customHeight="1">
      <c r="A83" s="29"/>
      <c r="B83" s="29"/>
      <c r="C83" s="29"/>
      <c r="D83" s="29"/>
      <c r="F83" s="22"/>
      <c r="G83" s="108"/>
      <c r="H83" s="189"/>
      <c r="I83" s="108"/>
      <c r="J83" s="108"/>
      <c r="K83" s="297"/>
      <c r="L83" s="297"/>
      <c r="M83" s="108"/>
      <c r="N83" s="189"/>
      <c r="O83" s="108"/>
      <c r="P83" s="305"/>
      <c r="Q83" s="297"/>
      <c r="R83" s="297"/>
      <c r="S83" s="297"/>
      <c r="T83" s="297"/>
      <c r="U83" s="108"/>
      <c r="V83" s="108"/>
      <c r="W83" s="305"/>
      <c r="X83" s="297"/>
    </row>
    <row r="84" spans="1:25" ht="15" customHeight="1">
      <c r="A84" s="29" t="s">
        <v>387</v>
      </c>
      <c r="B84" s="29" t="s">
        <v>385</v>
      </c>
      <c r="C84" s="29">
        <v>47210</v>
      </c>
      <c r="D84" s="29" t="s">
        <v>151</v>
      </c>
      <c r="E84" t="s">
        <v>123</v>
      </c>
      <c r="F84" s="22">
        <v>2630968620</v>
      </c>
      <c r="G84" s="189">
        <v>0</v>
      </c>
      <c r="H84" s="189">
        <v>398837</v>
      </c>
      <c r="I84" s="108">
        <v>2239110000</v>
      </c>
      <c r="J84" s="108">
        <v>0</v>
      </c>
      <c r="K84" s="297">
        <v>84019216</v>
      </c>
      <c r="L84" s="297">
        <v>1837382</v>
      </c>
      <c r="M84" s="108">
        <v>162814149</v>
      </c>
      <c r="N84" s="189">
        <v>142989584</v>
      </c>
      <c r="O84" s="189">
        <v>0</v>
      </c>
      <c r="P84" s="310">
        <v>0</v>
      </c>
      <c r="Q84" s="300">
        <v>0</v>
      </c>
      <c r="R84" s="297">
        <v>0</v>
      </c>
      <c r="S84" s="300">
        <v>0</v>
      </c>
      <c r="T84" s="300">
        <v>0</v>
      </c>
      <c r="U84" s="189">
        <v>0</v>
      </c>
      <c r="V84" s="108"/>
      <c r="W84" s="310">
        <v>0</v>
      </c>
      <c r="X84" s="300">
        <v>-200548</v>
      </c>
      <c r="Y84">
        <v>0</v>
      </c>
    </row>
    <row r="85" spans="1:25" s="252" customFormat="1" ht="15" customHeight="1">
      <c r="A85" s="260" t="s">
        <v>387</v>
      </c>
      <c r="B85" s="260" t="s">
        <v>386</v>
      </c>
      <c r="C85" s="260">
        <v>50350</v>
      </c>
      <c r="D85" s="260" t="s">
        <v>151</v>
      </c>
      <c r="E85" s="252" t="s">
        <v>122</v>
      </c>
      <c r="F85" s="253">
        <v>429247173</v>
      </c>
      <c r="G85" s="254">
        <v>0</v>
      </c>
      <c r="H85" s="254">
        <v>599000</v>
      </c>
      <c r="I85" s="254">
        <v>294030000</v>
      </c>
      <c r="J85" s="254">
        <v>0</v>
      </c>
      <c r="K85" s="195">
        <v>95254173</v>
      </c>
      <c r="L85" s="195">
        <v>0</v>
      </c>
      <c r="M85" s="254">
        <v>35880000</v>
      </c>
      <c r="N85" s="254">
        <v>3484000</v>
      </c>
      <c r="O85" s="254">
        <v>0</v>
      </c>
      <c r="P85" s="307">
        <v>0</v>
      </c>
      <c r="Q85" s="195">
        <v>0</v>
      </c>
      <c r="R85" s="195">
        <v>0</v>
      </c>
      <c r="S85" s="195">
        <v>0</v>
      </c>
      <c r="T85" s="195">
        <v>0</v>
      </c>
      <c r="U85" s="254">
        <v>0</v>
      </c>
      <c r="V85" s="254"/>
      <c r="W85" s="307">
        <v>0</v>
      </c>
      <c r="X85" s="195">
        <v>0</v>
      </c>
      <c r="Y85" s="252">
        <v>0</v>
      </c>
    </row>
    <row r="86" spans="1:25" ht="15" customHeight="1">
      <c r="A86" s="29" t="s">
        <v>387</v>
      </c>
      <c r="B86" s="29" t="s">
        <v>438</v>
      </c>
      <c r="C86" s="29">
        <v>50360</v>
      </c>
      <c r="D86" s="29" t="s">
        <v>151</v>
      </c>
      <c r="E86" t="s">
        <v>439</v>
      </c>
      <c r="F86" s="22">
        <v>0</v>
      </c>
      <c r="G86" s="189">
        <v>0</v>
      </c>
      <c r="H86" s="189">
        <v>0</v>
      </c>
      <c r="I86" s="108">
        <v>0</v>
      </c>
      <c r="J86" s="191">
        <v>0</v>
      </c>
      <c r="K86" s="300">
        <v>0</v>
      </c>
      <c r="L86" s="300">
        <v>0</v>
      </c>
      <c r="M86" s="189">
        <v>0</v>
      </c>
      <c r="N86" s="189">
        <v>0</v>
      </c>
      <c r="O86" s="189">
        <v>0</v>
      </c>
      <c r="P86" s="310">
        <v>0</v>
      </c>
      <c r="Q86" s="300">
        <v>0</v>
      </c>
      <c r="R86" s="297">
        <v>0</v>
      </c>
      <c r="S86" s="300">
        <v>0</v>
      </c>
      <c r="T86" s="300">
        <v>0</v>
      </c>
      <c r="U86" s="189">
        <v>0</v>
      </c>
      <c r="V86" s="108"/>
      <c r="W86" s="310">
        <v>0</v>
      </c>
      <c r="X86" s="300">
        <v>0</v>
      </c>
      <c r="Y86">
        <v>0</v>
      </c>
    </row>
    <row r="87" spans="1:25" ht="15" customHeight="1">
      <c r="A87" s="29" t="s">
        <v>387</v>
      </c>
      <c r="B87" s="29" t="s">
        <v>451</v>
      </c>
      <c r="C87" s="29" t="s">
        <v>452</v>
      </c>
      <c r="D87" s="29" t="s">
        <v>151</v>
      </c>
      <c r="E87" t="s">
        <v>106</v>
      </c>
      <c r="F87" s="22">
        <v>7008274.4299999997</v>
      </c>
      <c r="G87" s="189">
        <v>0</v>
      </c>
      <c r="H87" s="189">
        <v>975418.6399999999</v>
      </c>
      <c r="I87" s="108">
        <v>0</v>
      </c>
      <c r="J87" s="191">
        <v>0</v>
      </c>
      <c r="K87" s="300">
        <v>661406.78</v>
      </c>
      <c r="L87" s="300">
        <v>0</v>
      </c>
      <c r="M87" s="189">
        <v>5371449.0099999998</v>
      </c>
      <c r="N87" s="189">
        <v>0</v>
      </c>
      <c r="O87" s="189">
        <v>0</v>
      </c>
      <c r="P87" s="310">
        <v>0</v>
      </c>
      <c r="Q87" s="300">
        <v>0</v>
      </c>
      <c r="R87" s="297">
        <v>0</v>
      </c>
      <c r="S87" s="300">
        <v>0</v>
      </c>
      <c r="T87" s="300">
        <v>0</v>
      </c>
      <c r="U87" s="189">
        <v>0</v>
      </c>
      <c r="V87" s="108"/>
      <c r="W87" s="310">
        <v>0</v>
      </c>
      <c r="X87" s="300">
        <v>0</v>
      </c>
      <c r="Y87">
        <v>0</v>
      </c>
    </row>
    <row r="88" spans="1:25" ht="15" customHeight="1">
      <c r="A88" s="29" t="s">
        <v>387</v>
      </c>
      <c r="B88" s="29" t="s">
        <v>330</v>
      </c>
      <c r="C88" s="29">
        <v>91100</v>
      </c>
      <c r="D88" s="29" t="s">
        <v>151</v>
      </c>
      <c r="E88" t="s">
        <v>152</v>
      </c>
      <c r="F88" s="22">
        <v>0</v>
      </c>
      <c r="G88" s="189">
        <v>0</v>
      </c>
      <c r="H88" s="189">
        <v>0</v>
      </c>
      <c r="I88" s="108">
        <v>0</v>
      </c>
      <c r="J88" s="191">
        <v>0</v>
      </c>
      <c r="K88" s="300">
        <v>0</v>
      </c>
      <c r="L88" s="300">
        <v>0</v>
      </c>
      <c r="M88" s="189">
        <v>0</v>
      </c>
      <c r="N88" s="189">
        <v>0</v>
      </c>
      <c r="O88" s="189">
        <v>0</v>
      </c>
      <c r="P88" s="310">
        <v>0</v>
      </c>
      <c r="Q88" s="300">
        <v>0</v>
      </c>
      <c r="R88" s="297">
        <v>0</v>
      </c>
      <c r="S88" s="300">
        <v>0</v>
      </c>
      <c r="T88" s="300">
        <v>0</v>
      </c>
      <c r="U88" s="189">
        <v>0</v>
      </c>
      <c r="V88" s="108"/>
      <c r="W88" s="310">
        <v>0</v>
      </c>
      <c r="X88" s="300">
        <v>0</v>
      </c>
      <c r="Y88">
        <v>0</v>
      </c>
    </row>
    <row r="89" spans="1:25" ht="15" customHeight="1">
      <c r="A89" s="29" t="s">
        <v>387</v>
      </c>
      <c r="B89" s="29" t="s">
        <v>331</v>
      </c>
      <c r="C89" s="29">
        <v>91200</v>
      </c>
      <c r="D89" s="29" t="s">
        <v>151</v>
      </c>
      <c r="E89" t="s">
        <v>107</v>
      </c>
      <c r="F89" s="22">
        <v>0</v>
      </c>
      <c r="G89" s="189">
        <v>0</v>
      </c>
      <c r="H89" s="189">
        <v>0</v>
      </c>
      <c r="I89" s="108">
        <v>0</v>
      </c>
      <c r="J89" s="191">
        <v>0</v>
      </c>
      <c r="K89" s="300">
        <v>0</v>
      </c>
      <c r="L89" s="300">
        <v>0</v>
      </c>
      <c r="M89" s="189">
        <v>0</v>
      </c>
      <c r="N89" s="189">
        <v>0</v>
      </c>
      <c r="O89" s="189">
        <v>0</v>
      </c>
      <c r="P89" s="310">
        <v>0</v>
      </c>
      <c r="Q89" s="300">
        <v>0</v>
      </c>
      <c r="R89" s="297">
        <v>0</v>
      </c>
      <c r="S89" s="300">
        <v>0</v>
      </c>
      <c r="T89" s="300">
        <v>0</v>
      </c>
      <c r="U89" s="189">
        <v>0</v>
      </c>
      <c r="V89" s="108"/>
      <c r="W89" s="310">
        <v>0</v>
      </c>
      <c r="X89" s="300">
        <v>0</v>
      </c>
      <c r="Y89">
        <v>0</v>
      </c>
    </row>
    <row r="90" spans="1:25" ht="15" customHeight="1">
      <c r="A90" s="29" t="s">
        <v>387</v>
      </c>
      <c r="B90" s="29" t="s">
        <v>332</v>
      </c>
      <c r="C90" s="29">
        <v>91300</v>
      </c>
      <c r="D90" s="29" t="s">
        <v>151</v>
      </c>
      <c r="E90" t="s">
        <v>108</v>
      </c>
      <c r="F90" s="22">
        <v>9164540.6099999994</v>
      </c>
      <c r="G90" s="189">
        <v>0</v>
      </c>
      <c r="H90" s="189">
        <v>18485.61</v>
      </c>
      <c r="I90" s="108">
        <v>2918450</v>
      </c>
      <c r="J90" s="191">
        <v>0</v>
      </c>
      <c r="K90" s="300">
        <v>0</v>
      </c>
      <c r="L90" s="300">
        <v>0</v>
      </c>
      <c r="M90" s="189">
        <v>6227605</v>
      </c>
      <c r="N90" s="189">
        <v>0</v>
      </c>
      <c r="O90" s="189">
        <v>0</v>
      </c>
      <c r="P90" s="310">
        <v>0</v>
      </c>
      <c r="Q90" s="300">
        <v>0</v>
      </c>
      <c r="R90" s="297">
        <v>0</v>
      </c>
      <c r="S90" s="300">
        <v>0</v>
      </c>
      <c r="T90" s="300">
        <v>0</v>
      </c>
      <c r="U90" s="189">
        <v>0</v>
      </c>
      <c r="V90" s="108"/>
      <c r="W90" s="310">
        <v>0</v>
      </c>
      <c r="X90" s="300">
        <v>0</v>
      </c>
      <c r="Y90">
        <v>0</v>
      </c>
    </row>
    <row r="91" spans="1:25" ht="15" customHeight="1">
      <c r="A91" s="29" t="s">
        <v>387</v>
      </c>
      <c r="B91" s="29" t="s">
        <v>333</v>
      </c>
      <c r="C91" s="29">
        <v>91400</v>
      </c>
      <c r="D91" s="29" t="s">
        <v>151</v>
      </c>
      <c r="E91" t="s">
        <v>153</v>
      </c>
      <c r="F91" s="22">
        <v>44497</v>
      </c>
      <c r="G91" s="189">
        <v>0</v>
      </c>
      <c r="H91" s="189">
        <v>44497</v>
      </c>
      <c r="I91" s="108">
        <v>0</v>
      </c>
      <c r="J91" s="191">
        <v>0</v>
      </c>
      <c r="K91" s="300">
        <v>0</v>
      </c>
      <c r="L91" s="300">
        <v>0</v>
      </c>
      <c r="M91" s="189">
        <v>0</v>
      </c>
      <c r="N91" s="189">
        <v>0</v>
      </c>
      <c r="O91" s="189">
        <v>0</v>
      </c>
      <c r="P91" s="310">
        <v>0</v>
      </c>
      <c r="Q91" s="300">
        <v>0</v>
      </c>
      <c r="R91" s="297">
        <v>0</v>
      </c>
      <c r="S91" s="300">
        <v>0</v>
      </c>
      <c r="T91" s="300">
        <v>0</v>
      </c>
      <c r="U91" s="189">
        <v>0</v>
      </c>
      <c r="V91" s="108"/>
      <c r="W91" s="310">
        <v>0</v>
      </c>
      <c r="X91" s="300">
        <v>0</v>
      </c>
      <c r="Y91">
        <v>0</v>
      </c>
    </row>
    <row r="92" spans="1:25" ht="15" customHeight="1">
      <c r="A92" s="29" t="s">
        <v>387</v>
      </c>
      <c r="B92" s="29" t="s">
        <v>334</v>
      </c>
      <c r="C92" s="29">
        <v>91600</v>
      </c>
      <c r="D92" s="29" t="s">
        <v>151</v>
      </c>
      <c r="E92" t="s">
        <v>154</v>
      </c>
      <c r="F92" s="22">
        <v>1321017000</v>
      </c>
      <c r="G92" s="189">
        <v>0</v>
      </c>
      <c r="H92" s="189">
        <v>7191000</v>
      </c>
      <c r="I92" s="108">
        <v>1160875000</v>
      </c>
      <c r="J92" s="191">
        <v>0</v>
      </c>
      <c r="K92" s="300">
        <v>5591000</v>
      </c>
      <c r="L92" s="300">
        <v>1564000</v>
      </c>
      <c r="M92" s="189">
        <v>0</v>
      </c>
      <c r="N92" s="189">
        <v>145796000</v>
      </c>
      <c r="O92" s="189">
        <v>0</v>
      </c>
      <c r="P92" s="310">
        <v>0</v>
      </c>
      <c r="Q92" s="300">
        <v>0</v>
      </c>
      <c r="R92" s="297">
        <v>0</v>
      </c>
      <c r="S92" s="300">
        <v>0</v>
      </c>
      <c r="T92" s="300">
        <v>0</v>
      </c>
      <c r="U92" s="189">
        <v>0</v>
      </c>
      <c r="V92" s="108"/>
      <c r="W92" s="310">
        <v>0</v>
      </c>
      <c r="X92" s="300">
        <v>0</v>
      </c>
      <c r="Y92">
        <v>0</v>
      </c>
    </row>
    <row r="93" spans="1:25" ht="15" customHeight="1">
      <c r="A93" s="29" t="s">
        <v>387</v>
      </c>
      <c r="B93" s="29" t="s">
        <v>335</v>
      </c>
      <c r="C93" s="29">
        <v>91700</v>
      </c>
      <c r="D93" s="29" t="s">
        <v>151</v>
      </c>
      <c r="E93" t="s">
        <v>155</v>
      </c>
      <c r="F93" s="22">
        <v>2427217</v>
      </c>
      <c r="G93" s="189">
        <v>0</v>
      </c>
      <c r="H93" s="189">
        <v>0</v>
      </c>
      <c r="I93" s="108">
        <v>0</v>
      </c>
      <c r="J93" s="191">
        <v>0</v>
      </c>
      <c r="K93" s="300">
        <v>49736</v>
      </c>
      <c r="L93" s="300">
        <v>0</v>
      </c>
      <c r="M93" s="189">
        <v>0</v>
      </c>
      <c r="N93" s="189">
        <v>0</v>
      </c>
      <c r="O93" s="189">
        <v>0</v>
      </c>
      <c r="P93" s="310">
        <v>0</v>
      </c>
      <c r="Q93" s="300">
        <v>0</v>
      </c>
      <c r="R93" s="297">
        <v>0</v>
      </c>
      <c r="S93" s="300">
        <v>0</v>
      </c>
      <c r="T93" s="300">
        <v>0</v>
      </c>
      <c r="U93" s="189">
        <v>0</v>
      </c>
      <c r="V93" s="108"/>
      <c r="W93" s="310">
        <v>0</v>
      </c>
      <c r="X93" s="300">
        <v>0</v>
      </c>
      <c r="Y93">
        <v>2377481</v>
      </c>
    </row>
    <row r="94" spans="1:25" ht="15" customHeight="1">
      <c r="A94" s="29" t="s">
        <v>387</v>
      </c>
      <c r="B94" s="29" t="s">
        <v>336</v>
      </c>
      <c r="C94" s="29">
        <v>91800</v>
      </c>
      <c r="D94" s="29" t="s">
        <v>151</v>
      </c>
      <c r="E94" t="s">
        <v>156</v>
      </c>
      <c r="F94" s="22">
        <v>0</v>
      </c>
      <c r="G94" s="189">
        <v>0</v>
      </c>
      <c r="H94" s="189">
        <v>0</v>
      </c>
      <c r="I94" s="108">
        <v>0</v>
      </c>
      <c r="J94" s="191">
        <v>0</v>
      </c>
      <c r="K94" s="300">
        <v>0</v>
      </c>
      <c r="L94" s="300">
        <v>0</v>
      </c>
      <c r="M94" s="189">
        <v>0</v>
      </c>
      <c r="N94" s="189">
        <v>0</v>
      </c>
      <c r="O94" s="189">
        <v>0</v>
      </c>
      <c r="P94" s="310">
        <v>0</v>
      </c>
      <c r="Q94" s="300">
        <v>0</v>
      </c>
      <c r="R94" s="297">
        <v>0</v>
      </c>
      <c r="S94" s="300">
        <v>0</v>
      </c>
      <c r="T94" s="300">
        <v>0</v>
      </c>
      <c r="U94" s="189">
        <v>0</v>
      </c>
      <c r="V94" s="108"/>
      <c r="W94" s="310">
        <v>0</v>
      </c>
      <c r="X94" s="300">
        <v>0</v>
      </c>
      <c r="Y94">
        <v>0</v>
      </c>
    </row>
    <row r="95" spans="1:25" ht="15" customHeight="1">
      <c r="A95" s="29" t="s">
        <v>387</v>
      </c>
      <c r="B95" s="29" t="s">
        <v>337</v>
      </c>
      <c r="C95" s="29">
        <v>91900</v>
      </c>
      <c r="D95" s="29" t="s">
        <v>151</v>
      </c>
      <c r="E95" t="s">
        <v>109</v>
      </c>
      <c r="F95" s="22">
        <v>0</v>
      </c>
      <c r="G95" s="189">
        <v>0</v>
      </c>
      <c r="H95" s="189">
        <v>0</v>
      </c>
      <c r="I95" s="108">
        <v>0</v>
      </c>
      <c r="J95" s="191">
        <v>0</v>
      </c>
      <c r="K95" s="300">
        <v>0</v>
      </c>
      <c r="L95" s="300">
        <v>0</v>
      </c>
      <c r="M95" s="189">
        <v>0</v>
      </c>
      <c r="N95" s="189">
        <v>0</v>
      </c>
      <c r="O95" s="189">
        <v>0</v>
      </c>
      <c r="P95" s="310">
        <v>0</v>
      </c>
      <c r="Q95" s="300">
        <v>0</v>
      </c>
      <c r="R95" s="297">
        <v>0</v>
      </c>
      <c r="S95" s="300">
        <v>0</v>
      </c>
      <c r="T95" s="300">
        <v>0</v>
      </c>
      <c r="U95" s="189">
        <v>0</v>
      </c>
      <c r="V95" s="108"/>
      <c r="W95" s="310">
        <v>0</v>
      </c>
      <c r="X95" s="300">
        <v>0</v>
      </c>
      <c r="Y95">
        <v>0</v>
      </c>
    </row>
    <row r="96" spans="1:25" ht="15" customHeight="1">
      <c r="A96" s="29" t="s">
        <v>387</v>
      </c>
      <c r="B96" s="29" t="s">
        <v>339</v>
      </c>
      <c r="C96" s="29">
        <v>92200</v>
      </c>
      <c r="D96" s="29" t="s">
        <v>151</v>
      </c>
      <c r="E96" t="s">
        <v>111</v>
      </c>
      <c r="F96" s="22">
        <v>514445308.59999996</v>
      </c>
      <c r="G96" s="189">
        <v>0</v>
      </c>
      <c r="H96" s="189">
        <v>1546406.5299999998</v>
      </c>
      <c r="I96" s="108">
        <v>439595000</v>
      </c>
      <c r="J96" s="191">
        <v>0</v>
      </c>
      <c r="K96" s="300">
        <v>505547.52000000002</v>
      </c>
      <c r="L96" s="300">
        <v>2237511</v>
      </c>
      <c r="M96" s="189">
        <v>43063293.369999997</v>
      </c>
      <c r="N96" s="189">
        <v>27497550.18</v>
      </c>
      <c r="O96" s="189">
        <v>0</v>
      </c>
      <c r="P96" s="310">
        <v>0</v>
      </c>
      <c r="Q96" s="300">
        <v>0</v>
      </c>
      <c r="R96" s="297">
        <v>0</v>
      </c>
      <c r="S96" s="300">
        <v>0</v>
      </c>
      <c r="T96" s="300">
        <v>0</v>
      </c>
      <c r="U96" s="189">
        <v>0</v>
      </c>
      <c r="V96" s="108"/>
      <c r="W96" s="310">
        <v>0</v>
      </c>
      <c r="X96" s="300">
        <v>0</v>
      </c>
      <c r="Y96">
        <v>0</v>
      </c>
    </row>
    <row r="97" spans="1:25" ht="15" customHeight="1">
      <c r="A97" s="29" t="s">
        <v>387</v>
      </c>
      <c r="B97" s="29" t="s">
        <v>340</v>
      </c>
      <c r="C97" s="29">
        <v>92300</v>
      </c>
      <c r="D97" s="29" t="s">
        <v>151</v>
      </c>
      <c r="E97" t="s">
        <v>157</v>
      </c>
      <c r="F97" s="22">
        <v>1523427132</v>
      </c>
      <c r="G97" s="189">
        <v>0</v>
      </c>
      <c r="H97" s="189">
        <v>0</v>
      </c>
      <c r="I97" s="108">
        <v>0</v>
      </c>
      <c r="J97" s="191">
        <v>1515435000</v>
      </c>
      <c r="K97" s="300">
        <v>0</v>
      </c>
      <c r="L97" s="300">
        <v>0</v>
      </c>
      <c r="M97" s="189">
        <v>0</v>
      </c>
      <c r="N97" s="189">
        <v>0</v>
      </c>
      <c r="O97" s="189">
        <v>7992132</v>
      </c>
      <c r="P97" s="310">
        <v>0</v>
      </c>
      <c r="Q97" s="300">
        <v>0</v>
      </c>
      <c r="R97" s="297">
        <v>0</v>
      </c>
      <c r="S97" s="300">
        <v>0</v>
      </c>
      <c r="T97" s="300">
        <v>0</v>
      </c>
      <c r="U97" s="189">
        <v>0</v>
      </c>
      <c r="V97" s="108"/>
      <c r="W97" s="310">
        <v>0</v>
      </c>
      <c r="X97" s="300">
        <v>0</v>
      </c>
      <c r="Y97">
        <v>0</v>
      </c>
    </row>
    <row r="98" spans="1:25" ht="15" customHeight="1">
      <c r="A98" s="29" t="s">
        <v>387</v>
      </c>
      <c r="B98" s="29" t="s">
        <v>341</v>
      </c>
      <c r="C98" s="29">
        <v>92400</v>
      </c>
      <c r="D98" s="29" t="s">
        <v>151</v>
      </c>
      <c r="E98" t="s">
        <v>112</v>
      </c>
      <c r="F98" s="22">
        <v>0</v>
      </c>
      <c r="G98" s="189">
        <v>0</v>
      </c>
      <c r="H98" s="189">
        <v>0</v>
      </c>
      <c r="I98" s="108">
        <v>0</v>
      </c>
      <c r="J98" s="191">
        <v>0</v>
      </c>
      <c r="K98" s="300">
        <v>0</v>
      </c>
      <c r="L98" s="300">
        <v>0</v>
      </c>
      <c r="M98" s="189">
        <v>0</v>
      </c>
      <c r="N98" s="189">
        <v>0</v>
      </c>
      <c r="O98" s="189">
        <v>0</v>
      </c>
      <c r="P98" s="310">
        <v>0</v>
      </c>
      <c r="Q98" s="300">
        <v>0</v>
      </c>
      <c r="R98" s="297">
        <v>0</v>
      </c>
      <c r="S98" s="300">
        <v>0</v>
      </c>
      <c r="T98" s="300">
        <v>0</v>
      </c>
      <c r="U98" s="189">
        <v>0</v>
      </c>
      <c r="V98" s="108"/>
      <c r="W98" s="310">
        <v>0</v>
      </c>
      <c r="X98" s="300">
        <v>0</v>
      </c>
      <c r="Y98">
        <v>0</v>
      </c>
    </row>
    <row r="99" spans="1:25" ht="15" customHeight="1">
      <c r="A99" s="29" t="s">
        <v>387</v>
      </c>
      <c r="B99" s="29" t="s">
        <v>342</v>
      </c>
      <c r="C99" s="29">
        <v>92600</v>
      </c>
      <c r="D99" s="29" t="s">
        <v>151</v>
      </c>
      <c r="E99" s="1" t="s">
        <v>113</v>
      </c>
      <c r="F99" s="22">
        <v>329230.74</v>
      </c>
      <c r="G99" s="189">
        <v>0</v>
      </c>
      <c r="H99" s="189">
        <v>329230.74</v>
      </c>
      <c r="I99" s="108">
        <v>0</v>
      </c>
      <c r="J99" s="191">
        <v>0</v>
      </c>
      <c r="K99" s="300">
        <v>0</v>
      </c>
      <c r="L99" s="300">
        <v>0</v>
      </c>
      <c r="M99" s="189">
        <v>0</v>
      </c>
      <c r="N99" s="189">
        <v>0</v>
      </c>
      <c r="O99" s="189">
        <v>0</v>
      </c>
      <c r="P99" s="310">
        <v>0</v>
      </c>
      <c r="Q99" s="300">
        <v>0</v>
      </c>
      <c r="R99" s="297">
        <v>0</v>
      </c>
      <c r="S99" s="300">
        <v>0</v>
      </c>
      <c r="T99" s="300">
        <v>0</v>
      </c>
      <c r="U99" s="189">
        <v>0</v>
      </c>
      <c r="V99" s="108"/>
      <c r="W99" s="310">
        <v>0</v>
      </c>
      <c r="X99" s="300">
        <v>0</v>
      </c>
      <c r="Y99">
        <v>0</v>
      </c>
    </row>
    <row r="100" spans="1:25" s="252" customFormat="1" ht="15" customHeight="1">
      <c r="A100" s="260" t="s">
        <v>387</v>
      </c>
      <c r="B100" s="260" t="s">
        <v>344</v>
      </c>
      <c r="C100" s="260">
        <v>92800</v>
      </c>
      <c r="D100" s="260" t="s">
        <v>151</v>
      </c>
      <c r="E100" s="252" t="s">
        <v>415</v>
      </c>
      <c r="F100" s="253">
        <v>462625</v>
      </c>
      <c r="G100" s="254">
        <v>0</v>
      </c>
      <c r="H100" s="254">
        <v>462625</v>
      </c>
      <c r="I100" s="254">
        <v>0</v>
      </c>
      <c r="J100" s="256">
        <v>0</v>
      </c>
      <c r="K100" s="195">
        <v>0</v>
      </c>
      <c r="L100" s="195">
        <v>0</v>
      </c>
      <c r="M100" s="254">
        <v>0</v>
      </c>
      <c r="N100" s="254">
        <v>0</v>
      </c>
      <c r="O100" s="254">
        <v>0</v>
      </c>
      <c r="P100" s="307">
        <v>0</v>
      </c>
      <c r="Q100" s="195">
        <v>0</v>
      </c>
      <c r="R100" s="195">
        <v>0</v>
      </c>
      <c r="S100" s="195">
        <v>0</v>
      </c>
      <c r="T100" s="195">
        <v>0</v>
      </c>
      <c r="U100" s="254">
        <v>0</v>
      </c>
      <c r="V100" s="254"/>
      <c r="W100" s="307">
        <v>0</v>
      </c>
      <c r="X100" s="195">
        <v>0</v>
      </c>
      <c r="Y100" s="252">
        <v>0</v>
      </c>
    </row>
    <row r="101" spans="1:25" s="252" customFormat="1" ht="15" customHeight="1">
      <c r="A101" s="260"/>
      <c r="B101" s="260"/>
      <c r="C101" s="260"/>
      <c r="D101" s="260"/>
      <c r="F101" s="253">
        <v>0</v>
      </c>
      <c r="G101" s="254"/>
      <c r="H101" s="254"/>
      <c r="I101" s="254"/>
      <c r="J101" s="256"/>
      <c r="K101" s="195"/>
      <c r="L101" s="195"/>
      <c r="M101" s="254"/>
      <c r="N101" s="254"/>
      <c r="O101" s="254"/>
      <c r="P101" s="307"/>
      <c r="Q101" s="195"/>
      <c r="R101" s="195"/>
      <c r="S101" s="195"/>
      <c r="T101" s="195"/>
      <c r="U101" s="254"/>
      <c r="V101" s="254"/>
      <c r="W101" s="307"/>
      <c r="X101" s="195"/>
    </row>
    <row r="102" spans="1:25" ht="15" customHeight="1">
      <c r="A102" s="29"/>
      <c r="B102" s="29"/>
      <c r="C102" s="29"/>
      <c r="D102" s="29"/>
      <c r="F102" s="22">
        <v>0</v>
      </c>
      <c r="G102" s="189"/>
      <c r="H102" s="189"/>
      <c r="I102" s="108"/>
      <c r="J102" s="191"/>
      <c r="K102" s="300"/>
      <c r="L102" s="300"/>
      <c r="M102" s="189"/>
      <c r="N102" s="189"/>
      <c r="O102" s="189"/>
      <c r="P102" s="310"/>
      <c r="Q102" s="300"/>
      <c r="R102" s="297"/>
      <c r="S102" s="300"/>
      <c r="T102" s="300"/>
      <c r="U102" s="189"/>
      <c r="V102" s="108"/>
      <c r="W102" s="310"/>
      <c r="X102" s="300"/>
    </row>
    <row r="103" spans="1:25" s="252" customFormat="1" ht="15" customHeight="1">
      <c r="A103" s="260" t="s">
        <v>387</v>
      </c>
      <c r="B103" s="260" t="s">
        <v>345</v>
      </c>
      <c r="C103" s="260">
        <v>94200</v>
      </c>
      <c r="D103" s="260" t="s">
        <v>151</v>
      </c>
      <c r="E103" s="252" t="s">
        <v>114</v>
      </c>
      <c r="F103" s="253">
        <v>0</v>
      </c>
      <c r="G103" s="254">
        <v>0</v>
      </c>
      <c r="H103" s="254">
        <v>0</v>
      </c>
      <c r="I103" s="254">
        <v>0</v>
      </c>
      <c r="J103" s="254">
        <v>0</v>
      </c>
      <c r="K103" s="195">
        <v>0</v>
      </c>
      <c r="L103" s="195">
        <v>0</v>
      </c>
      <c r="M103" s="254">
        <v>0</v>
      </c>
      <c r="N103" s="254">
        <v>0</v>
      </c>
      <c r="O103" s="254">
        <v>0</v>
      </c>
      <c r="P103" s="307">
        <v>0</v>
      </c>
      <c r="Q103" s="195">
        <v>0</v>
      </c>
      <c r="R103" s="195">
        <v>0</v>
      </c>
      <c r="S103" s="195">
        <v>0</v>
      </c>
      <c r="T103" s="195">
        <v>0</v>
      </c>
      <c r="U103" s="254">
        <v>0</v>
      </c>
      <c r="V103" s="254"/>
      <c r="W103" s="307">
        <v>0</v>
      </c>
      <c r="X103" s="195">
        <v>0</v>
      </c>
      <c r="Y103" s="252">
        <v>0</v>
      </c>
    </row>
    <row r="104" spans="1:25" ht="15" customHeight="1">
      <c r="A104" s="29"/>
      <c r="B104" s="29"/>
      <c r="C104" s="29"/>
      <c r="D104" s="29"/>
      <c r="F104" s="22">
        <v>0</v>
      </c>
      <c r="G104" s="189"/>
      <c r="H104" s="189"/>
      <c r="I104" s="108"/>
      <c r="J104" s="191"/>
      <c r="K104" s="300"/>
      <c r="L104" s="300"/>
      <c r="M104" s="189"/>
      <c r="N104" s="189"/>
      <c r="O104" s="189"/>
      <c r="P104" s="310"/>
      <c r="Q104" s="300"/>
      <c r="R104" s="297"/>
      <c r="S104" s="300"/>
      <c r="T104" s="300"/>
      <c r="U104" s="189"/>
      <c r="V104" s="108"/>
      <c r="W104" s="310"/>
      <c r="X104" s="300"/>
    </row>
    <row r="105" spans="1:25" ht="15" customHeight="1">
      <c r="A105" s="29" t="s">
        <v>387</v>
      </c>
      <c r="B105" s="29" t="s">
        <v>351</v>
      </c>
      <c r="C105" s="29">
        <v>95500</v>
      </c>
      <c r="D105" s="29" t="s">
        <v>151</v>
      </c>
      <c r="E105" t="s">
        <v>158</v>
      </c>
      <c r="F105" s="22">
        <v>1035855</v>
      </c>
      <c r="G105" s="189">
        <v>0</v>
      </c>
      <c r="H105" s="189">
        <v>0</v>
      </c>
      <c r="I105" s="108">
        <v>0</v>
      </c>
      <c r="J105" s="191">
        <v>0</v>
      </c>
      <c r="K105" s="300">
        <v>1035855</v>
      </c>
      <c r="L105" s="300">
        <v>0</v>
      </c>
      <c r="M105" s="189">
        <v>0</v>
      </c>
      <c r="N105" s="189">
        <v>0</v>
      </c>
      <c r="O105" s="189">
        <v>0</v>
      </c>
      <c r="P105" s="310">
        <v>0</v>
      </c>
      <c r="Q105" s="300">
        <v>0</v>
      </c>
      <c r="R105" s="297">
        <v>0</v>
      </c>
      <c r="S105" s="300">
        <v>0</v>
      </c>
      <c r="T105" s="300">
        <v>0</v>
      </c>
      <c r="U105" s="189">
        <v>0</v>
      </c>
      <c r="V105" s="108"/>
      <c r="W105" s="310">
        <v>0</v>
      </c>
      <c r="X105" s="300">
        <v>0</v>
      </c>
      <c r="Y105">
        <v>0</v>
      </c>
    </row>
    <row r="106" spans="1:25" ht="15" customHeight="1">
      <c r="A106" s="29" t="s">
        <v>387</v>
      </c>
      <c r="B106" s="29" t="s">
        <v>352</v>
      </c>
      <c r="C106" s="29">
        <v>96000</v>
      </c>
      <c r="D106" s="29" t="s">
        <v>151</v>
      </c>
      <c r="E106" t="s">
        <v>115</v>
      </c>
      <c r="F106" s="22">
        <v>0</v>
      </c>
      <c r="G106" s="189">
        <v>0</v>
      </c>
      <c r="H106" s="189">
        <v>0</v>
      </c>
      <c r="I106" s="108">
        <v>0</v>
      </c>
      <c r="J106" s="191">
        <v>0</v>
      </c>
      <c r="K106" s="300">
        <v>0</v>
      </c>
      <c r="L106" s="300">
        <v>0</v>
      </c>
      <c r="M106" s="189">
        <v>0</v>
      </c>
      <c r="N106" s="189">
        <v>0</v>
      </c>
      <c r="O106" s="189">
        <v>0</v>
      </c>
      <c r="P106" s="310">
        <v>0</v>
      </c>
      <c r="Q106" s="300">
        <v>0</v>
      </c>
      <c r="R106" s="297">
        <v>0</v>
      </c>
      <c r="S106" s="300">
        <v>0</v>
      </c>
      <c r="T106" s="300">
        <v>0</v>
      </c>
      <c r="U106" s="189">
        <v>0</v>
      </c>
      <c r="V106" s="108"/>
      <c r="W106" s="310">
        <v>0</v>
      </c>
      <c r="X106" s="300">
        <v>0</v>
      </c>
      <c r="Y106">
        <v>0</v>
      </c>
    </row>
    <row r="107" spans="1:25" ht="15" customHeight="1">
      <c r="A107" s="29" t="s">
        <v>387</v>
      </c>
      <c r="B107" s="29" t="s">
        <v>422</v>
      </c>
      <c r="C107" s="29">
        <v>96800</v>
      </c>
      <c r="D107" s="29" t="s">
        <v>151</v>
      </c>
      <c r="E107" t="s">
        <v>208</v>
      </c>
      <c r="F107" s="22">
        <v>30645145.740000002</v>
      </c>
      <c r="G107" s="189">
        <v>0</v>
      </c>
      <c r="H107" s="189">
        <v>580248.03</v>
      </c>
      <c r="I107" s="108">
        <v>0</v>
      </c>
      <c r="J107" s="191">
        <v>0</v>
      </c>
      <c r="K107" s="300">
        <v>29803906.640000001</v>
      </c>
      <c r="L107" s="300">
        <v>260991.07</v>
      </c>
      <c r="M107" s="189">
        <v>0</v>
      </c>
      <c r="N107" s="189">
        <v>0</v>
      </c>
      <c r="O107" s="189">
        <v>0</v>
      </c>
      <c r="P107" s="310">
        <v>0</v>
      </c>
      <c r="Q107" s="300">
        <v>0</v>
      </c>
      <c r="R107" s="297">
        <v>0</v>
      </c>
      <c r="S107" s="300">
        <v>0</v>
      </c>
      <c r="T107" s="300">
        <v>0</v>
      </c>
      <c r="U107" s="189">
        <v>0</v>
      </c>
      <c r="V107" s="108"/>
      <c r="W107" s="310">
        <v>0</v>
      </c>
      <c r="X107" s="300">
        <v>0</v>
      </c>
      <c r="Y107">
        <v>0</v>
      </c>
    </row>
    <row r="108" spans="1:25" ht="15" customHeight="1">
      <c r="A108" s="29" t="s">
        <v>387</v>
      </c>
      <c r="B108" s="29" t="s">
        <v>355</v>
      </c>
      <c r="C108" s="29">
        <v>97300</v>
      </c>
      <c r="D108" s="29" t="s">
        <v>151</v>
      </c>
      <c r="E108" t="s">
        <v>159</v>
      </c>
      <c r="F108" s="22">
        <v>211511000</v>
      </c>
      <c r="G108" s="189">
        <v>0</v>
      </c>
      <c r="H108" s="189">
        <v>5040000</v>
      </c>
      <c r="I108" s="108">
        <v>0</v>
      </c>
      <c r="J108" s="191">
        <v>0</v>
      </c>
      <c r="K108" s="300">
        <v>39933000</v>
      </c>
      <c r="L108" s="300">
        <v>0</v>
      </c>
      <c r="M108" s="189">
        <v>0</v>
      </c>
      <c r="N108" s="189">
        <v>0</v>
      </c>
      <c r="O108" s="189">
        <v>0</v>
      </c>
      <c r="P108" s="310">
        <v>166538000</v>
      </c>
      <c r="Q108" s="300">
        <v>0</v>
      </c>
      <c r="R108" s="297">
        <v>0</v>
      </c>
      <c r="S108" s="300">
        <v>0</v>
      </c>
      <c r="T108" s="300">
        <v>0</v>
      </c>
      <c r="U108" s="189">
        <v>0</v>
      </c>
      <c r="V108" s="108"/>
      <c r="W108" s="310">
        <v>0</v>
      </c>
      <c r="X108" s="300">
        <v>0</v>
      </c>
      <c r="Y108">
        <v>0</v>
      </c>
    </row>
    <row r="109" spans="1:25" s="252" customFormat="1" ht="15" customHeight="1">
      <c r="A109" s="260" t="s">
        <v>387</v>
      </c>
      <c r="B109" s="260" t="s">
        <v>356</v>
      </c>
      <c r="C109" s="260">
        <v>97400</v>
      </c>
      <c r="D109" s="260" t="s">
        <v>151</v>
      </c>
      <c r="E109" s="252" t="s">
        <v>160</v>
      </c>
      <c r="F109" s="253">
        <v>0</v>
      </c>
      <c r="G109" s="254">
        <v>0</v>
      </c>
      <c r="H109" s="254">
        <v>0</v>
      </c>
      <c r="I109" s="254">
        <v>0</v>
      </c>
      <c r="J109" s="254">
        <v>0</v>
      </c>
      <c r="K109" s="195">
        <v>0</v>
      </c>
      <c r="L109" s="195">
        <v>0</v>
      </c>
      <c r="M109" s="254">
        <v>0</v>
      </c>
      <c r="N109" s="254">
        <v>0</v>
      </c>
      <c r="O109" s="254">
        <v>0</v>
      </c>
      <c r="P109" s="307">
        <v>0</v>
      </c>
      <c r="Q109" s="195">
        <v>0</v>
      </c>
      <c r="R109" s="195">
        <v>0</v>
      </c>
      <c r="S109" s="195">
        <v>0</v>
      </c>
      <c r="T109" s="195">
        <v>0</v>
      </c>
      <c r="U109" s="254">
        <v>0</v>
      </c>
      <c r="V109" s="254"/>
      <c r="W109" s="307">
        <v>0</v>
      </c>
      <c r="X109" s="195">
        <v>0</v>
      </c>
      <c r="Y109" s="252">
        <v>0</v>
      </c>
    </row>
    <row r="110" spans="1:25" ht="15" customHeight="1">
      <c r="A110" s="29"/>
      <c r="B110" s="29"/>
      <c r="C110" s="29"/>
      <c r="D110" s="29"/>
      <c r="F110" s="22">
        <v>0</v>
      </c>
      <c r="G110" s="189"/>
      <c r="H110" s="189"/>
      <c r="I110" s="108"/>
      <c r="J110" s="191"/>
      <c r="K110" s="300"/>
      <c r="L110" s="300"/>
      <c r="M110" s="189"/>
      <c r="N110" s="189"/>
      <c r="O110" s="189"/>
      <c r="P110" s="310"/>
      <c r="Q110" s="300"/>
      <c r="R110" s="297"/>
      <c r="S110" s="300"/>
      <c r="T110" s="300"/>
      <c r="U110" s="189"/>
      <c r="V110" s="108"/>
      <c r="W110" s="310"/>
      <c r="X110" s="300"/>
    </row>
    <row r="111" spans="1:25" ht="15" customHeight="1">
      <c r="A111" s="29" t="s">
        <v>387</v>
      </c>
      <c r="B111" s="29" t="s">
        <v>357</v>
      </c>
      <c r="C111" s="29">
        <v>97600</v>
      </c>
      <c r="D111" s="29" t="s">
        <v>151</v>
      </c>
      <c r="E111" t="s">
        <v>117</v>
      </c>
      <c r="F111" s="22">
        <v>0</v>
      </c>
      <c r="G111" s="189">
        <v>0</v>
      </c>
      <c r="H111" s="189">
        <v>0</v>
      </c>
      <c r="I111" s="108">
        <v>0</v>
      </c>
      <c r="J111" s="191">
        <v>0</v>
      </c>
      <c r="K111" s="300">
        <v>0</v>
      </c>
      <c r="L111" s="300">
        <v>0</v>
      </c>
      <c r="M111" s="189">
        <v>0</v>
      </c>
      <c r="N111" s="189">
        <v>0</v>
      </c>
      <c r="O111" s="189">
        <v>0</v>
      </c>
      <c r="P111" s="310">
        <v>0</v>
      </c>
      <c r="Q111" s="300">
        <v>0</v>
      </c>
      <c r="R111" s="297">
        <v>0</v>
      </c>
      <c r="S111" s="300">
        <v>0</v>
      </c>
      <c r="T111" s="300">
        <v>0</v>
      </c>
      <c r="U111" s="189">
        <v>0</v>
      </c>
      <c r="V111" s="108"/>
      <c r="W111" s="310">
        <v>0</v>
      </c>
      <c r="X111" s="300">
        <v>0</v>
      </c>
      <c r="Y111">
        <v>0</v>
      </c>
    </row>
    <row r="112" spans="1:25" ht="15" customHeight="1">
      <c r="A112" s="29" t="s">
        <v>387</v>
      </c>
      <c r="B112" s="29" t="s">
        <v>358</v>
      </c>
      <c r="C112" s="29">
        <v>97700</v>
      </c>
      <c r="D112" s="29" t="s">
        <v>151</v>
      </c>
      <c r="E112" t="s">
        <v>118</v>
      </c>
      <c r="F112" s="22">
        <v>1834207</v>
      </c>
      <c r="G112" s="189">
        <v>0</v>
      </c>
      <c r="H112" s="189">
        <v>1207422</v>
      </c>
      <c r="I112" s="108">
        <v>0</v>
      </c>
      <c r="J112" s="191">
        <v>0</v>
      </c>
      <c r="K112" s="300">
        <v>626785</v>
      </c>
      <c r="L112" s="300">
        <v>0</v>
      </c>
      <c r="M112" s="189">
        <v>0</v>
      </c>
      <c r="N112" s="189">
        <v>0</v>
      </c>
      <c r="O112" s="189">
        <v>0</v>
      </c>
      <c r="P112" s="310">
        <v>0</v>
      </c>
      <c r="Q112" s="300">
        <v>0</v>
      </c>
      <c r="R112" s="297">
        <v>0</v>
      </c>
      <c r="S112" s="300">
        <v>0</v>
      </c>
      <c r="T112" s="300">
        <v>0</v>
      </c>
      <c r="U112" s="189">
        <v>0</v>
      </c>
      <c r="V112" s="108"/>
      <c r="W112" s="310">
        <v>0</v>
      </c>
      <c r="X112" s="300">
        <v>0</v>
      </c>
      <c r="Y112">
        <v>0</v>
      </c>
    </row>
    <row r="113" spans="1:25" ht="15" customHeight="1">
      <c r="A113" s="29" t="s">
        <v>387</v>
      </c>
      <c r="B113" s="269" t="s">
        <v>360</v>
      </c>
      <c r="C113" s="29">
        <v>98100</v>
      </c>
      <c r="D113" s="29" t="s">
        <v>151</v>
      </c>
      <c r="E113" t="s">
        <v>120</v>
      </c>
      <c r="F113" s="22">
        <v>0</v>
      </c>
      <c r="G113" s="189">
        <v>0</v>
      </c>
      <c r="H113" s="189">
        <v>0</v>
      </c>
      <c r="I113" s="108">
        <v>0</v>
      </c>
      <c r="J113" s="191">
        <v>0</v>
      </c>
      <c r="K113" s="300">
        <v>0</v>
      </c>
      <c r="L113" s="300">
        <v>0</v>
      </c>
      <c r="M113" s="189">
        <v>0</v>
      </c>
      <c r="N113" s="189">
        <v>0</v>
      </c>
      <c r="O113" s="189">
        <v>0</v>
      </c>
      <c r="P113" s="310">
        <v>0</v>
      </c>
      <c r="Q113" s="300">
        <v>0</v>
      </c>
      <c r="R113" s="297">
        <v>0</v>
      </c>
      <c r="S113" s="300">
        <v>0</v>
      </c>
      <c r="T113" s="300">
        <v>0</v>
      </c>
      <c r="U113" s="189">
        <v>0</v>
      </c>
      <c r="V113" s="108"/>
      <c r="W113" s="310">
        <v>0</v>
      </c>
      <c r="X113" s="300">
        <v>0</v>
      </c>
      <c r="Y113">
        <v>0</v>
      </c>
    </row>
    <row r="114" spans="1:25" ht="15" customHeight="1">
      <c r="A114" s="29" t="s">
        <v>387</v>
      </c>
      <c r="B114" s="29" t="s">
        <v>585</v>
      </c>
      <c r="C114" s="29">
        <v>51280</v>
      </c>
      <c r="D114" s="29" t="s">
        <v>151</v>
      </c>
      <c r="E114" t="s">
        <v>592</v>
      </c>
      <c r="F114" s="22">
        <v>8122745.4000000004</v>
      </c>
      <c r="G114" s="189">
        <v>0</v>
      </c>
      <c r="H114" s="189">
        <v>327565.78000000003</v>
      </c>
      <c r="I114" s="108">
        <v>0</v>
      </c>
      <c r="J114" s="191">
        <v>0</v>
      </c>
      <c r="K114" s="300">
        <v>6801427.2000000002</v>
      </c>
      <c r="L114" s="300">
        <v>993752.42</v>
      </c>
      <c r="M114" s="189">
        <v>0</v>
      </c>
      <c r="N114" s="189">
        <v>0</v>
      </c>
      <c r="O114" s="189">
        <v>0</v>
      </c>
      <c r="P114" s="310">
        <v>0</v>
      </c>
      <c r="Q114" s="300">
        <v>0</v>
      </c>
      <c r="R114" s="297">
        <v>0</v>
      </c>
      <c r="S114" s="300">
        <v>0</v>
      </c>
      <c r="T114" s="300">
        <v>0</v>
      </c>
      <c r="U114" s="189">
        <v>0</v>
      </c>
      <c r="V114" s="108"/>
      <c r="W114" s="310">
        <v>0</v>
      </c>
      <c r="X114" s="300">
        <v>0</v>
      </c>
      <c r="Y114">
        <v>0</v>
      </c>
    </row>
    <row r="115" spans="1:25" ht="15" customHeight="1">
      <c r="A115" s="29" t="s">
        <v>387</v>
      </c>
      <c r="B115" s="29" t="s">
        <v>361</v>
      </c>
      <c r="C115" s="29">
        <v>98400</v>
      </c>
      <c r="D115" s="29" t="s">
        <v>151</v>
      </c>
      <c r="E115" t="s">
        <v>121</v>
      </c>
      <c r="F115" s="22">
        <v>0</v>
      </c>
      <c r="G115" s="189">
        <v>0</v>
      </c>
      <c r="H115" s="189">
        <v>0</v>
      </c>
      <c r="I115" s="108">
        <v>0</v>
      </c>
      <c r="J115" s="191">
        <v>0</v>
      </c>
      <c r="K115" s="300">
        <v>0</v>
      </c>
      <c r="L115" s="300">
        <v>0</v>
      </c>
      <c r="M115" s="189">
        <v>0</v>
      </c>
      <c r="N115" s="189">
        <v>0</v>
      </c>
      <c r="O115" s="189">
        <v>0</v>
      </c>
      <c r="P115" s="310">
        <v>0</v>
      </c>
      <c r="Q115" s="300">
        <v>0</v>
      </c>
      <c r="R115" s="297">
        <v>0</v>
      </c>
      <c r="S115" s="300">
        <v>0</v>
      </c>
      <c r="T115" s="300">
        <v>0</v>
      </c>
      <c r="U115" s="189">
        <v>0</v>
      </c>
      <c r="V115" s="108"/>
      <c r="W115" s="310">
        <v>0</v>
      </c>
      <c r="X115" s="300">
        <v>0</v>
      </c>
      <c r="Y115">
        <v>0</v>
      </c>
    </row>
    <row r="116" spans="1:25" ht="15" customHeight="1">
      <c r="A116" s="29" t="s">
        <v>387</v>
      </c>
      <c r="B116" s="29" t="s">
        <v>591</v>
      </c>
      <c r="C116" s="29">
        <v>51280</v>
      </c>
      <c r="D116" s="29" t="s">
        <v>151</v>
      </c>
      <c r="E116" t="s">
        <v>593</v>
      </c>
      <c r="F116" s="22">
        <v>0</v>
      </c>
      <c r="G116" s="189">
        <v>0</v>
      </c>
      <c r="H116" s="189">
        <v>0</v>
      </c>
      <c r="I116" s="108">
        <v>0</v>
      </c>
      <c r="J116" s="191">
        <v>0</v>
      </c>
      <c r="K116" s="300">
        <v>0</v>
      </c>
      <c r="L116" s="300">
        <v>0</v>
      </c>
      <c r="M116" s="189">
        <v>0</v>
      </c>
      <c r="N116" s="189">
        <v>0</v>
      </c>
      <c r="O116" s="189">
        <v>0</v>
      </c>
      <c r="P116" s="310">
        <v>0</v>
      </c>
      <c r="Q116" s="300">
        <v>0</v>
      </c>
      <c r="R116" s="297">
        <v>0</v>
      </c>
      <c r="S116" s="300">
        <v>0</v>
      </c>
      <c r="T116" s="300">
        <v>0</v>
      </c>
      <c r="U116" s="189">
        <v>0</v>
      </c>
      <c r="V116" s="108"/>
      <c r="W116" s="310">
        <v>0</v>
      </c>
      <c r="X116" s="300">
        <v>0</v>
      </c>
      <c r="Y116">
        <v>0</v>
      </c>
    </row>
    <row r="117" spans="1:25" ht="15" hidden="1" customHeight="1" outlineLevel="1">
      <c r="A117" s="29" t="s">
        <v>387</v>
      </c>
      <c r="B117" s="29" t="s">
        <v>410</v>
      </c>
      <c r="C117" s="29">
        <v>99400</v>
      </c>
      <c r="D117" s="29" t="s">
        <v>151</v>
      </c>
      <c r="E117" t="s">
        <v>409</v>
      </c>
      <c r="F117" s="22">
        <v>0</v>
      </c>
      <c r="G117" s="189">
        <v>0</v>
      </c>
      <c r="H117" s="189">
        <v>0</v>
      </c>
      <c r="I117" s="108">
        <v>0</v>
      </c>
      <c r="J117" s="191">
        <v>0</v>
      </c>
      <c r="K117" s="300">
        <v>0</v>
      </c>
      <c r="L117" s="300">
        <v>0</v>
      </c>
      <c r="M117" s="189">
        <v>0</v>
      </c>
      <c r="N117" s="189">
        <v>0</v>
      </c>
      <c r="O117" s="189">
        <v>0</v>
      </c>
      <c r="P117" s="310">
        <v>0</v>
      </c>
      <c r="Q117" s="300">
        <v>0</v>
      </c>
      <c r="R117" s="297">
        <v>0</v>
      </c>
      <c r="S117" s="300">
        <v>0</v>
      </c>
      <c r="T117" s="300">
        <v>0</v>
      </c>
      <c r="U117" s="189">
        <v>0</v>
      </c>
      <c r="V117" s="108"/>
      <c r="W117" s="310">
        <v>0</v>
      </c>
      <c r="X117" s="300">
        <v>0</v>
      </c>
      <c r="Y117">
        <v>0</v>
      </c>
    </row>
    <row r="118" spans="1:25" ht="15" hidden="1" customHeight="1" outlineLevel="1">
      <c r="A118" s="29" t="s">
        <v>387</v>
      </c>
      <c r="B118" s="29" t="s">
        <v>314</v>
      </c>
      <c r="C118" s="29">
        <v>85040</v>
      </c>
      <c r="D118" s="29" t="s">
        <v>161</v>
      </c>
      <c r="E118" t="s">
        <v>90</v>
      </c>
      <c r="F118" s="22">
        <v>0</v>
      </c>
      <c r="G118" s="189">
        <v>0</v>
      </c>
      <c r="H118" s="189">
        <v>0</v>
      </c>
      <c r="I118" s="108">
        <v>0</v>
      </c>
      <c r="J118" s="191">
        <v>0</v>
      </c>
      <c r="K118" s="300">
        <v>0</v>
      </c>
      <c r="L118" s="300">
        <v>0</v>
      </c>
      <c r="M118" s="189">
        <v>0</v>
      </c>
      <c r="N118" s="189">
        <v>0</v>
      </c>
      <c r="O118" s="189">
        <v>0</v>
      </c>
      <c r="P118" s="310">
        <v>0</v>
      </c>
      <c r="Q118" s="300">
        <v>0</v>
      </c>
      <c r="R118" s="297">
        <v>0</v>
      </c>
      <c r="S118" s="300">
        <v>0</v>
      </c>
      <c r="T118" s="300">
        <v>0</v>
      </c>
      <c r="U118" s="189">
        <v>0</v>
      </c>
      <c r="V118" s="108"/>
      <c r="W118" s="310">
        <v>0</v>
      </c>
      <c r="X118" s="300">
        <v>0</v>
      </c>
      <c r="Y118">
        <v>0</v>
      </c>
    </row>
    <row r="119" spans="1:25" ht="15" hidden="1" customHeight="1" outlineLevel="1">
      <c r="A119" s="29" t="s">
        <v>387</v>
      </c>
      <c r="B119" s="29" t="s">
        <v>315</v>
      </c>
      <c r="C119" s="29">
        <v>85240</v>
      </c>
      <c r="D119" s="29" t="s">
        <v>161</v>
      </c>
      <c r="E119" t="s">
        <v>91</v>
      </c>
      <c r="F119" s="22">
        <v>20846.849999999999</v>
      </c>
      <c r="G119" s="189">
        <v>20846.849999999999</v>
      </c>
      <c r="H119" s="189">
        <v>20846.849999999999</v>
      </c>
      <c r="I119" s="108">
        <v>0</v>
      </c>
      <c r="J119" s="191">
        <v>0</v>
      </c>
      <c r="K119" s="300">
        <v>0</v>
      </c>
      <c r="L119" s="300">
        <v>0</v>
      </c>
      <c r="M119" s="189">
        <v>0</v>
      </c>
      <c r="N119" s="189">
        <v>0</v>
      </c>
      <c r="O119" s="189">
        <v>0</v>
      </c>
      <c r="P119" s="310">
        <v>0</v>
      </c>
      <c r="Q119" s="300">
        <v>0</v>
      </c>
      <c r="R119" s="297">
        <v>0</v>
      </c>
      <c r="S119" s="300">
        <v>0</v>
      </c>
      <c r="T119" s="300">
        <v>0</v>
      </c>
      <c r="U119" s="189">
        <v>0</v>
      </c>
      <c r="V119" s="108"/>
      <c r="W119" s="310">
        <v>0</v>
      </c>
      <c r="X119" s="300">
        <v>0</v>
      </c>
      <c r="Y119">
        <v>0</v>
      </c>
    </row>
    <row r="120" spans="1:25" ht="15" hidden="1" customHeight="1" outlineLevel="1">
      <c r="A120" s="29" t="s">
        <v>387</v>
      </c>
      <c r="B120" s="29" t="s">
        <v>316</v>
      </c>
      <c r="C120" s="29">
        <v>85440</v>
      </c>
      <c r="D120" s="29" t="s">
        <v>161</v>
      </c>
      <c r="E120" t="s">
        <v>92</v>
      </c>
      <c r="F120" s="22">
        <v>988170.82</v>
      </c>
      <c r="G120" s="189">
        <v>0</v>
      </c>
      <c r="H120" s="189">
        <v>0</v>
      </c>
      <c r="I120" s="108">
        <v>0</v>
      </c>
      <c r="J120" s="191">
        <v>0</v>
      </c>
      <c r="K120" s="300">
        <v>0</v>
      </c>
      <c r="L120" s="300">
        <v>0</v>
      </c>
      <c r="M120" s="189">
        <v>988170.82</v>
      </c>
      <c r="N120" s="189">
        <v>0</v>
      </c>
      <c r="O120" s="189">
        <v>0</v>
      </c>
      <c r="P120" s="310">
        <v>0</v>
      </c>
      <c r="Q120" s="300">
        <v>0</v>
      </c>
      <c r="R120" s="297">
        <v>0</v>
      </c>
      <c r="S120" s="300">
        <v>0</v>
      </c>
      <c r="T120" s="300">
        <v>0</v>
      </c>
      <c r="U120" s="189">
        <v>0</v>
      </c>
      <c r="V120" s="108"/>
      <c r="W120" s="310">
        <v>0</v>
      </c>
      <c r="X120" s="300">
        <v>0</v>
      </c>
      <c r="Y120">
        <v>0</v>
      </c>
    </row>
    <row r="121" spans="1:25" ht="15" hidden="1" customHeight="1" outlineLevel="1">
      <c r="A121" s="29" t="s">
        <v>387</v>
      </c>
      <c r="B121" s="29" t="s">
        <v>317</v>
      </c>
      <c r="C121" s="29">
        <v>85640</v>
      </c>
      <c r="D121" s="29" t="s">
        <v>161</v>
      </c>
      <c r="E121" t="s">
        <v>93</v>
      </c>
      <c r="F121" s="22">
        <v>0</v>
      </c>
      <c r="G121" s="189">
        <v>0</v>
      </c>
      <c r="H121" s="189">
        <v>0</v>
      </c>
      <c r="I121" s="108">
        <v>0</v>
      </c>
      <c r="J121" s="191">
        <v>0</v>
      </c>
      <c r="K121" s="300">
        <v>0</v>
      </c>
      <c r="L121" s="300">
        <v>0</v>
      </c>
      <c r="M121" s="189">
        <v>0</v>
      </c>
      <c r="N121" s="189">
        <v>0</v>
      </c>
      <c r="O121" s="189">
        <v>0</v>
      </c>
      <c r="P121" s="310">
        <v>0</v>
      </c>
      <c r="Q121" s="300">
        <v>0</v>
      </c>
      <c r="R121" s="297">
        <v>0</v>
      </c>
      <c r="S121" s="300">
        <v>0</v>
      </c>
      <c r="T121" s="300">
        <v>0</v>
      </c>
      <c r="U121" s="189">
        <v>0</v>
      </c>
      <c r="V121" s="108"/>
      <c r="W121" s="310">
        <v>0</v>
      </c>
      <c r="X121" s="300">
        <v>0</v>
      </c>
      <c r="Y121">
        <v>0</v>
      </c>
    </row>
    <row r="122" spans="1:25" ht="15" hidden="1" customHeight="1" outlineLevel="1">
      <c r="A122" s="29" t="s">
        <v>387</v>
      </c>
      <c r="B122" s="29" t="s">
        <v>318</v>
      </c>
      <c r="C122" s="29">
        <v>85840</v>
      </c>
      <c r="D122" s="29" t="s">
        <v>161</v>
      </c>
      <c r="E122" t="s">
        <v>94</v>
      </c>
      <c r="F122" s="22">
        <v>124640.29999999999</v>
      </c>
      <c r="G122" s="189">
        <v>0</v>
      </c>
      <c r="H122" s="189">
        <v>0</v>
      </c>
      <c r="I122" s="108">
        <v>0</v>
      </c>
      <c r="J122" s="191">
        <v>0</v>
      </c>
      <c r="K122" s="300">
        <v>17013.179999999997</v>
      </c>
      <c r="L122" s="300">
        <v>107627.12</v>
      </c>
      <c r="M122" s="189">
        <v>0</v>
      </c>
      <c r="N122" s="189">
        <v>0</v>
      </c>
      <c r="O122" s="189">
        <v>0</v>
      </c>
      <c r="P122" s="310">
        <v>0</v>
      </c>
      <c r="Q122" s="300">
        <v>0</v>
      </c>
      <c r="R122" s="297">
        <v>0</v>
      </c>
      <c r="S122" s="300">
        <v>0</v>
      </c>
      <c r="T122" s="300">
        <v>0</v>
      </c>
      <c r="U122" s="189">
        <v>0</v>
      </c>
      <c r="V122" s="108"/>
      <c r="W122" s="310">
        <v>0</v>
      </c>
      <c r="X122" s="300">
        <v>0</v>
      </c>
      <c r="Y122">
        <v>0</v>
      </c>
    </row>
    <row r="123" spans="1:25" ht="15" hidden="1" customHeight="1" outlineLevel="1">
      <c r="A123" s="29" t="s">
        <v>387</v>
      </c>
      <c r="B123" s="29" t="s">
        <v>319</v>
      </c>
      <c r="C123" s="29">
        <v>86040</v>
      </c>
      <c r="D123" s="29" t="s">
        <v>161</v>
      </c>
      <c r="E123" t="s">
        <v>95</v>
      </c>
      <c r="F123" s="22">
        <v>0</v>
      </c>
      <c r="G123" s="189">
        <v>0</v>
      </c>
      <c r="H123" s="189">
        <v>0</v>
      </c>
      <c r="I123" s="108">
        <v>0</v>
      </c>
      <c r="J123" s="191">
        <v>0</v>
      </c>
      <c r="K123" s="300">
        <v>0</v>
      </c>
      <c r="L123" s="300">
        <v>0</v>
      </c>
      <c r="M123" s="189">
        <v>0</v>
      </c>
      <c r="N123" s="189">
        <v>0</v>
      </c>
      <c r="O123" s="189">
        <v>0</v>
      </c>
      <c r="P123" s="310">
        <v>0</v>
      </c>
      <c r="Q123" s="300">
        <v>0</v>
      </c>
      <c r="R123" s="297">
        <v>0</v>
      </c>
      <c r="S123" s="300">
        <v>0</v>
      </c>
      <c r="T123" s="300">
        <v>0</v>
      </c>
      <c r="U123" s="189">
        <v>0</v>
      </c>
      <c r="V123" s="108"/>
      <c r="W123" s="310">
        <v>0</v>
      </c>
      <c r="X123" s="300">
        <v>0</v>
      </c>
      <c r="Y123">
        <v>0</v>
      </c>
    </row>
    <row r="124" spans="1:25" ht="15" hidden="1" customHeight="1" outlineLevel="1">
      <c r="A124" s="29" t="s">
        <v>387</v>
      </c>
      <c r="B124" s="29" t="s">
        <v>320</v>
      </c>
      <c r="C124" s="29">
        <v>86240</v>
      </c>
      <c r="D124" s="29" t="s">
        <v>161</v>
      </c>
      <c r="E124" t="s">
        <v>96</v>
      </c>
      <c r="F124" s="22">
        <v>365691.71</v>
      </c>
      <c r="G124" s="189">
        <v>53362.06</v>
      </c>
      <c r="H124" s="189">
        <v>53362.06</v>
      </c>
      <c r="I124" s="108">
        <v>0</v>
      </c>
      <c r="J124" s="191">
        <v>0</v>
      </c>
      <c r="K124" s="300">
        <v>0</v>
      </c>
      <c r="L124" s="300">
        <v>0</v>
      </c>
      <c r="M124" s="189">
        <v>312329.65000000002</v>
      </c>
      <c r="N124" s="189">
        <v>0</v>
      </c>
      <c r="O124" s="189">
        <v>0</v>
      </c>
      <c r="P124" s="310">
        <v>0</v>
      </c>
      <c r="Q124" s="300">
        <v>0</v>
      </c>
      <c r="R124" s="297">
        <v>0</v>
      </c>
      <c r="S124" s="300">
        <v>0</v>
      </c>
      <c r="T124" s="300">
        <v>0</v>
      </c>
      <c r="U124" s="189">
        <v>0</v>
      </c>
      <c r="V124" s="108"/>
      <c r="W124" s="310">
        <v>0</v>
      </c>
      <c r="X124" s="300">
        <v>0</v>
      </c>
      <c r="Y124">
        <v>0</v>
      </c>
    </row>
    <row r="125" spans="1:25" ht="15" hidden="1" customHeight="1" outlineLevel="1">
      <c r="A125" s="29" t="s">
        <v>387</v>
      </c>
      <c r="B125" s="29" t="s">
        <v>321</v>
      </c>
      <c r="C125" s="29">
        <v>86440</v>
      </c>
      <c r="D125" s="29" t="s">
        <v>161</v>
      </c>
      <c r="E125" t="s">
        <v>97</v>
      </c>
      <c r="F125" s="22">
        <v>0</v>
      </c>
      <c r="G125" s="189">
        <v>0</v>
      </c>
      <c r="H125" s="189">
        <v>0</v>
      </c>
      <c r="I125" s="108">
        <v>0</v>
      </c>
      <c r="J125" s="191">
        <v>0</v>
      </c>
      <c r="K125" s="300">
        <v>0</v>
      </c>
      <c r="L125" s="300">
        <v>0</v>
      </c>
      <c r="M125" s="189">
        <v>0</v>
      </c>
      <c r="N125" s="189">
        <v>0</v>
      </c>
      <c r="O125" s="189">
        <v>0</v>
      </c>
      <c r="P125" s="310">
        <v>0</v>
      </c>
      <c r="Q125" s="300">
        <v>0</v>
      </c>
      <c r="R125" s="297">
        <v>0</v>
      </c>
      <c r="S125" s="300">
        <v>0</v>
      </c>
      <c r="T125" s="300">
        <v>0</v>
      </c>
      <c r="U125" s="189">
        <v>0</v>
      </c>
      <c r="V125" s="108"/>
      <c r="W125" s="310">
        <v>0</v>
      </c>
      <c r="X125" s="300">
        <v>0</v>
      </c>
      <c r="Y125">
        <v>0</v>
      </c>
    </row>
    <row r="126" spans="1:25" ht="15" hidden="1" customHeight="1" outlineLevel="1">
      <c r="A126" s="29" t="s">
        <v>387</v>
      </c>
      <c r="B126" s="29" t="s">
        <v>322</v>
      </c>
      <c r="C126" s="29">
        <v>86640</v>
      </c>
      <c r="D126" s="29" t="s">
        <v>161</v>
      </c>
      <c r="E126" t="s">
        <v>98</v>
      </c>
      <c r="F126" s="22">
        <v>0</v>
      </c>
      <c r="G126" s="189">
        <v>0</v>
      </c>
      <c r="H126" s="189">
        <v>0</v>
      </c>
      <c r="I126" s="108">
        <v>0</v>
      </c>
      <c r="J126" s="191">
        <v>0</v>
      </c>
      <c r="K126" s="300">
        <v>0</v>
      </c>
      <c r="L126" s="300">
        <v>0</v>
      </c>
      <c r="M126" s="189">
        <v>0</v>
      </c>
      <c r="N126" s="189">
        <v>0</v>
      </c>
      <c r="O126" s="189">
        <v>0</v>
      </c>
      <c r="P126" s="310">
        <v>0</v>
      </c>
      <c r="Q126" s="300">
        <v>0</v>
      </c>
      <c r="R126" s="297">
        <v>0</v>
      </c>
      <c r="S126" s="300">
        <v>0</v>
      </c>
      <c r="T126" s="300">
        <v>0</v>
      </c>
      <c r="U126" s="189">
        <v>0</v>
      </c>
      <c r="V126" s="108"/>
      <c r="W126" s="310">
        <v>0</v>
      </c>
      <c r="X126" s="300">
        <v>0</v>
      </c>
      <c r="Y126">
        <v>0</v>
      </c>
    </row>
    <row r="127" spans="1:25" ht="15" hidden="1" customHeight="1" outlineLevel="1">
      <c r="A127" s="29" t="s">
        <v>387</v>
      </c>
      <c r="B127" s="29" t="s">
        <v>323</v>
      </c>
      <c r="C127" s="29">
        <v>86840</v>
      </c>
      <c r="D127" s="29" t="s">
        <v>161</v>
      </c>
      <c r="E127" t="s">
        <v>99</v>
      </c>
      <c r="F127" s="22">
        <v>0</v>
      </c>
      <c r="G127" s="189">
        <v>0</v>
      </c>
      <c r="H127" s="189">
        <v>0</v>
      </c>
      <c r="I127" s="108">
        <v>0</v>
      </c>
      <c r="J127" s="191">
        <v>0</v>
      </c>
      <c r="K127" s="300">
        <v>0</v>
      </c>
      <c r="L127" s="300">
        <v>0</v>
      </c>
      <c r="M127" s="189">
        <v>0</v>
      </c>
      <c r="N127" s="189">
        <v>0</v>
      </c>
      <c r="O127" s="189">
        <v>0</v>
      </c>
      <c r="P127" s="310">
        <v>0</v>
      </c>
      <c r="Q127" s="300">
        <v>0</v>
      </c>
      <c r="R127" s="297">
        <v>0</v>
      </c>
      <c r="S127" s="300">
        <v>0</v>
      </c>
      <c r="T127" s="300">
        <v>0</v>
      </c>
      <c r="U127" s="189">
        <v>0</v>
      </c>
      <c r="V127" s="108"/>
      <c r="W127" s="310">
        <v>0</v>
      </c>
      <c r="X127" s="300">
        <v>0</v>
      </c>
      <c r="Y127">
        <v>0</v>
      </c>
    </row>
    <row r="128" spans="1:25" ht="15" hidden="1" customHeight="1" outlineLevel="1">
      <c r="A128" s="29" t="s">
        <v>387</v>
      </c>
      <c r="B128" s="29" t="s">
        <v>324</v>
      </c>
      <c r="C128" s="29">
        <v>87240</v>
      </c>
      <c r="D128" s="29" t="s">
        <v>161</v>
      </c>
      <c r="E128" t="s">
        <v>100</v>
      </c>
      <c r="F128" s="22">
        <v>0</v>
      </c>
      <c r="G128" s="189">
        <v>0</v>
      </c>
      <c r="H128" s="189">
        <v>0</v>
      </c>
      <c r="I128" s="108">
        <v>0</v>
      </c>
      <c r="J128" s="191">
        <v>0</v>
      </c>
      <c r="K128" s="300">
        <v>0</v>
      </c>
      <c r="L128" s="300">
        <v>0</v>
      </c>
      <c r="M128" s="189">
        <v>0</v>
      </c>
      <c r="N128" s="189">
        <v>0</v>
      </c>
      <c r="O128" s="189">
        <v>0</v>
      </c>
      <c r="P128" s="310">
        <v>0</v>
      </c>
      <c r="Q128" s="300">
        <v>0</v>
      </c>
      <c r="R128" s="297">
        <v>0</v>
      </c>
      <c r="S128" s="300">
        <v>0</v>
      </c>
      <c r="T128" s="300">
        <v>0</v>
      </c>
      <c r="U128" s="189">
        <v>0</v>
      </c>
      <c r="V128" s="108"/>
      <c r="W128" s="310">
        <v>0</v>
      </c>
      <c r="X128" s="300">
        <v>0</v>
      </c>
      <c r="Y128">
        <v>0</v>
      </c>
    </row>
    <row r="129" spans="1:25" ht="15" hidden="1" customHeight="1" outlineLevel="1">
      <c r="A129" s="29" t="s">
        <v>387</v>
      </c>
      <c r="B129" s="29" t="s">
        <v>325</v>
      </c>
      <c r="C129" s="29">
        <v>87640</v>
      </c>
      <c r="D129" s="29" t="s">
        <v>161</v>
      </c>
      <c r="E129" t="s">
        <v>101</v>
      </c>
      <c r="F129" s="22">
        <v>26264.01</v>
      </c>
      <c r="G129" s="189">
        <v>26264.01</v>
      </c>
      <c r="H129" s="189">
        <v>26264.01</v>
      </c>
      <c r="I129" s="108">
        <v>0</v>
      </c>
      <c r="J129" s="191">
        <v>0</v>
      </c>
      <c r="K129" s="300">
        <v>0</v>
      </c>
      <c r="L129" s="300">
        <v>0</v>
      </c>
      <c r="M129" s="189">
        <v>0</v>
      </c>
      <c r="N129" s="189">
        <v>0</v>
      </c>
      <c r="O129" s="189">
        <v>0</v>
      </c>
      <c r="P129" s="310">
        <v>0</v>
      </c>
      <c r="Q129" s="300">
        <v>0</v>
      </c>
      <c r="R129" s="297">
        <v>0</v>
      </c>
      <c r="S129" s="300">
        <v>0</v>
      </c>
      <c r="T129" s="300">
        <v>0</v>
      </c>
      <c r="U129" s="189">
        <v>0</v>
      </c>
      <c r="V129" s="108"/>
      <c r="W129" s="310">
        <v>0</v>
      </c>
      <c r="X129" s="300">
        <v>0</v>
      </c>
      <c r="Y129">
        <v>0</v>
      </c>
    </row>
    <row r="130" spans="1:25" ht="15" hidden="1" customHeight="1" outlineLevel="1">
      <c r="A130" s="29" t="s">
        <v>387</v>
      </c>
      <c r="B130" s="29" t="s">
        <v>326</v>
      </c>
      <c r="C130" s="29">
        <v>88040</v>
      </c>
      <c r="D130" s="29" t="s">
        <v>161</v>
      </c>
      <c r="E130" t="s">
        <v>102</v>
      </c>
      <c r="F130" s="22">
        <v>0</v>
      </c>
      <c r="G130" s="189">
        <v>0</v>
      </c>
      <c r="H130" s="189">
        <v>0</v>
      </c>
      <c r="I130" s="108">
        <v>0</v>
      </c>
      <c r="J130" s="191">
        <v>0</v>
      </c>
      <c r="K130" s="300">
        <v>0</v>
      </c>
      <c r="L130" s="300">
        <v>0</v>
      </c>
      <c r="M130" s="189">
        <v>0</v>
      </c>
      <c r="N130" s="189">
        <v>0</v>
      </c>
      <c r="O130" s="189">
        <v>0</v>
      </c>
      <c r="P130" s="310">
        <v>0</v>
      </c>
      <c r="Q130" s="300">
        <v>0</v>
      </c>
      <c r="R130" s="297">
        <v>0</v>
      </c>
      <c r="S130" s="300">
        <v>0</v>
      </c>
      <c r="T130" s="300">
        <v>0</v>
      </c>
      <c r="U130" s="189">
        <v>0</v>
      </c>
      <c r="V130" s="108"/>
      <c r="W130" s="310">
        <v>0</v>
      </c>
      <c r="X130" s="300">
        <v>0</v>
      </c>
      <c r="Y130">
        <v>0</v>
      </c>
    </row>
    <row r="131" spans="1:25" ht="15" hidden="1" customHeight="1" outlineLevel="1">
      <c r="A131" s="29" t="s">
        <v>387</v>
      </c>
      <c r="B131" s="29" t="s">
        <v>327</v>
      </c>
      <c r="C131" s="29">
        <v>88440</v>
      </c>
      <c r="D131" s="29" t="s">
        <v>161</v>
      </c>
      <c r="E131" t="s">
        <v>103</v>
      </c>
      <c r="F131" s="22">
        <v>0</v>
      </c>
      <c r="G131" s="189">
        <v>0</v>
      </c>
      <c r="H131" s="189">
        <v>0</v>
      </c>
      <c r="I131" s="108">
        <v>0</v>
      </c>
      <c r="J131" s="191">
        <v>0</v>
      </c>
      <c r="K131" s="300">
        <v>0</v>
      </c>
      <c r="L131" s="300">
        <v>0</v>
      </c>
      <c r="M131" s="189">
        <v>0</v>
      </c>
      <c r="N131" s="189">
        <v>0</v>
      </c>
      <c r="O131" s="189">
        <v>0</v>
      </c>
      <c r="P131" s="310">
        <v>0</v>
      </c>
      <c r="Q131" s="300">
        <v>0</v>
      </c>
      <c r="R131" s="297">
        <v>0</v>
      </c>
      <c r="S131" s="300">
        <v>0</v>
      </c>
      <c r="T131" s="300">
        <v>0</v>
      </c>
      <c r="U131" s="189">
        <v>0</v>
      </c>
      <c r="V131" s="108"/>
      <c r="W131" s="310">
        <v>0</v>
      </c>
      <c r="X131" s="300">
        <v>0</v>
      </c>
      <c r="Y131">
        <v>0</v>
      </c>
    </row>
    <row r="132" spans="1:25" ht="15" hidden="1" customHeight="1" outlineLevel="1">
      <c r="A132" s="29" t="s">
        <v>387</v>
      </c>
      <c r="B132" s="29" t="s">
        <v>328</v>
      </c>
      <c r="C132" s="29">
        <v>88640</v>
      </c>
      <c r="D132" s="29" t="s">
        <v>161</v>
      </c>
      <c r="E132" t="s">
        <v>104</v>
      </c>
      <c r="F132" s="22">
        <v>0</v>
      </c>
      <c r="G132" s="189">
        <v>0</v>
      </c>
      <c r="H132" s="189">
        <v>0</v>
      </c>
      <c r="I132" s="108">
        <v>0</v>
      </c>
      <c r="J132" s="191">
        <v>0</v>
      </c>
      <c r="K132" s="300">
        <v>0</v>
      </c>
      <c r="L132" s="300">
        <v>0</v>
      </c>
      <c r="M132" s="189">
        <v>0</v>
      </c>
      <c r="N132" s="189">
        <v>0</v>
      </c>
      <c r="O132" s="189">
        <v>0</v>
      </c>
      <c r="P132" s="310">
        <v>0</v>
      </c>
      <c r="Q132" s="300">
        <v>0</v>
      </c>
      <c r="R132" s="297">
        <v>0</v>
      </c>
      <c r="S132" s="300">
        <v>0</v>
      </c>
      <c r="T132" s="300">
        <v>0</v>
      </c>
      <c r="U132" s="189">
        <v>0</v>
      </c>
      <c r="V132" s="108"/>
      <c r="W132" s="310">
        <v>0</v>
      </c>
      <c r="X132" s="300">
        <v>0</v>
      </c>
      <c r="Y132">
        <v>0</v>
      </c>
    </row>
    <row r="133" spans="1:25" ht="15" customHeight="1" collapsed="1">
      <c r="A133" s="29" t="s">
        <v>387</v>
      </c>
      <c r="B133" s="29" t="s">
        <v>329</v>
      </c>
      <c r="C133" s="29">
        <v>88840</v>
      </c>
      <c r="D133" s="29" t="s">
        <v>161</v>
      </c>
      <c r="E133" t="s">
        <v>105</v>
      </c>
      <c r="F133" s="22">
        <v>0</v>
      </c>
      <c r="G133" s="189">
        <v>0</v>
      </c>
      <c r="H133" s="189">
        <v>0</v>
      </c>
      <c r="I133" s="108">
        <v>0</v>
      </c>
      <c r="J133" s="191">
        <v>0</v>
      </c>
      <c r="K133" s="300">
        <v>0</v>
      </c>
      <c r="L133" s="300">
        <v>0</v>
      </c>
      <c r="M133" s="189">
        <v>0</v>
      </c>
      <c r="N133" s="189">
        <v>0</v>
      </c>
      <c r="O133" s="189">
        <v>0</v>
      </c>
      <c r="P133" s="310">
        <v>0</v>
      </c>
      <c r="Q133" s="300">
        <v>0</v>
      </c>
      <c r="R133" s="297">
        <v>0</v>
      </c>
      <c r="S133" s="300">
        <v>0</v>
      </c>
      <c r="T133" s="300">
        <v>0</v>
      </c>
      <c r="U133" s="189">
        <v>0</v>
      </c>
      <c r="V133" s="108"/>
      <c r="W133" s="310">
        <v>0</v>
      </c>
      <c r="X133" s="300">
        <v>0</v>
      </c>
      <c r="Y133">
        <v>0</v>
      </c>
    </row>
    <row r="134" spans="1:25" ht="15" customHeight="1">
      <c r="A134" s="29" t="s">
        <v>387</v>
      </c>
      <c r="B134" s="25" t="s">
        <v>417</v>
      </c>
      <c r="C134" s="25"/>
      <c r="D134" s="26" t="s">
        <v>161</v>
      </c>
      <c r="E134" s="27" t="s">
        <v>421</v>
      </c>
      <c r="F134" s="28">
        <v>1525613.69</v>
      </c>
      <c r="G134" s="28">
        <v>100472.92</v>
      </c>
      <c r="H134" s="28">
        <v>100472.92</v>
      </c>
      <c r="I134" s="28">
        <v>0</v>
      </c>
      <c r="J134" s="28">
        <v>0</v>
      </c>
      <c r="K134" s="299">
        <v>17013.179999999997</v>
      </c>
      <c r="L134" s="299">
        <v>107627.12</v>
      </c>
      <c r="M134" s="204">
        <v>1300500.47</v>
      </c>
      <c r="N134" s="204">
        <v>0</v>
      </c>
      <c r="O134" s="28">
        <v>0</v>
      </c>
      <c r="P134" s="308">
        <v>0</v>
      </c>
      <c r="Q134" s="299">
        <v>0</v>
      </c>
      <c r="R134" s="299">
        <v>0</v>
      </c>
      <c r="S134" s="299">
        <v>0</v>
      </c>
      <c r="T134" s="299">
        <v>0</v>
      </c>
      <c r="U134" s="28">
        <v>0</v>
      </c>
      <c r="V134" s="28"/>
      <c r="W134" s="308">
        <v>0</v>
      </c>
      <c r="X134" s="299">
        <v>0</v>
      </c>
      <c r="Y134">
        <v>0</v>
      </c>
    </row>
    <row r="135" spans="1:25" ht="15" customHeight="1">
      <c r="A135" s="29"/>
      <c r="B135" s="25" t="s">
        <v>162</v>
      </c>
      <c r="C135" s="25" t="s">
        <v>162</v>
      </c>
      <c r="D135" s="26" t="s">
        <v>151</v>
      </c>
      <c r="E135" s="27" t="s">
        <v>396</v>
      </c>
      <c r="F135" s="28">
        <v>6693216185.21</v>
      </c>
      <c r="G135" s="28">
        <v>100472.92</v>
      </c>
      <c r="H135" s="28">
        <v>18821209.25</v>
      </c>
      <c r="I135" s="28">
        <v>4136528450</v>
      </c>
      <c r="J135" s="28">
        <v>1515435000</v>
      </c>
      <c r="K135" s="299">
        <v>264299066.31999999</v>
      </c>
      <c r="L135" s="299">
        <v>7001263.6100000003</v>
      </c>
      <c r="M135" s="28">
        <v>254656996.84999999</v>
      </c>
      <c r="N135" s="28">
        <v>319767134.18000001</v>
      </c>
      <c r="O135" s="28">
        <v>7992132</v>
      </c>
      <c r="P135" s="308">
        <v>166538000</v>
      </c>
      <c r="Q135" s="299">
        <v>0</v>
      </c>
      <c r="R135" s="299">
        <v>0</v>
      </c>
      <c r="S135" s="299">
        <v>0</v>
      </c>
      <c r="T135" s="299">
        <v>0</v>
      </c>
      <c r="U135" s="28">
        <v>0</v>
      </c>
      <c r="V135" s="28">
        <v>0</v>
      </c>
      <c r="W135" s="308">
        <v>0</v>
      </c>
      <c r="X135" s="299">
        <v>-200548</v>
      </c>
      <c r="Y135">
        <v>2377481</v>
      </c>
    </row>
    <row r="136" spans="1:25" ht="15" customHeight="1">
      <c r="A136" s="29"/>
      <c r="B136" s="25" t="s">
        <v>643</v>
      </c>
      <c r="C136" s="25"/>
      <c r="D136" s="26"/>
      <c r="E136" s="27" t="s">
        <v>586</v>
      </c>
      <c r="F136" s="115">
        <v>6693215000</v>
      </c>
      <c r="G136" s="28"/>
      <c r="H136" s="28">
        <v>18821209.25</v>
      </c>
      <c r="I136" s="28">
        <v>4136528450</v>
      </c>
      <c r="J136" s="28">
        <v>1515435000</v>
      </c>
      <c r="K136" s="299">
        <v>264299066.31999999</v>
      </c>
      <c r="L136" s="299">
        <v>7001000</v>
      </c>
      <c r="M136" s="28">
        <v>254657000</v>
      </c>
      <c r="N136" s="28">
        <v>319767000</v>
      </c>
      <c r="O136" s="28">
        <v>7992000</v>
      </c>
      <c r="P136" s="308">
        <v>166538000</v>
      </c>
      <c r="Q136" s="299">
        <v>0</v>
      </c>
      <c r="R136" s="299">
        <v>0</v>
      </c>
      <c r="S136" s="299">
        <v>0</v>
      </c>
      <c r="T136" s="299">
        <v>0</v>
      </c>
      <c r="U136" s="28">
        <v>0</v>
      </c>
      <c r="V136" s="28"/>
      <c r="W136" s="308">
        <v>0</v>
      </c>
      <c r="X136" s="299">
        <v>-200548</v>
      </c>
      <c r="Y136">
        <v>2377481</v>
      </c>
    </row>
    <row r="137" spans="1:25" ht="15" customHeight="1">
      <c r="A137" s="29"/>
      <c r="B137" s="25"/>
      <c r="C137" s="25"/>
      <c r="D137" s="26"/>
      <c r="E137" s="192"/>
      <c r="F137" s="193">
        <v>6693215658.5699997</v>
      </c>
      <c r="G137" s="28"/>
      <c r="H137" s="190"/>
      <c r="I137" s="28"/>
      <c r="J137" s="28"/>
      <c r="K137" s="299"/>
      <c r="L137" s="299"/>
      <c r="M137" s="28"/>
      <c r="N137" s="28"/>
      <c r="O137" s="28"/>
      <c r="P137" s="308"/>
      <c r="Q137" s="299"/>
      <c r="R137" s="299"/>
      <c r="S137" s="299"/>
      <c r="T137" s="299"/>
      <c r="U137" s="28"/>
      <c r="V137" s="28"/>
      <c r="W137" s="308"/>
      <c r="X137" s="299"/>
    </row>
    <row r="138" spans="1:25" ht="15" customHeight="1">
      <c r="A138" s="29"/>
      <c r="B138" s="25"/>
      <c r="C138" s="25"/>
      <c r="D138" s="26"/>
      <c r="E138" s="27" t="s">
        <v>365</v>
      </c>
      <c r="F138" s="115">
        <v>1185.210000038147</v>
      </c>
      <c r="G138" s="28" t="s">
        <v>659</v>
      </c>
      <c r="H138" s="28">
        <v>0</v>
      </c>
      <c r="I138" s="28">
        <v>0</v>
      </c>
      <c r="J138" s="28">
        <v>0</v>
      </c>
      <c r="K138" s="299">
        <v>0</v>
      </c>
      <c r="L138" s="299">
        <v>263.61000000033528</v>
      </c>
      <c r="M138" s="28">
        <v>-3.1500000059604645</v>
      </c>
      <c r="N138" s="28">
        <v>134.18000000715256</v>
      </c>
      <c r="O138" s="28">
        <v>132</v>
      </c>
      <c r="P138" s="308">
        <v>0</v>
      </c>
      <c r="Q138" s="299">
        <v>0</v>
      </c>
      <c r="R138" s="299">
        <v>0</v>
      </c>
      <c r="S138" s="299">
        <v>0</v>
      </c>
      <c r="T138" s="299">
        <v>0</v>
      </c>
      <c r="U138" s="28">
        <v>0</v>
      </c>
      <c r="V138" s="28">
        <v>0</v>
      </c>
      <c r="W138" s="308">
        <v>0</v>
      </c>
      <c r="X138" s="299">
        <v>0</v>
      </c>
      <c r="Y138">
        <v>0</v>
      </c>
    </row>
    <row r="139" spans="1:25" ht="15" customHeight="1">
      <c r="F139" s="22"/>
      <c r="G139" s="189"/>
      <c r="H139" s="189"/>
      <c r="I139" s="189"/>
      <c r="J139" s="191"/>
      <c r="K139" s="300"/>
      <c r="L139" s="300"/>
      <c r="M139" s="189"/>
      <c r="N139" s="189"/>
      <c r="O139" s="189"/>
      <c r="P139" s="310"/>
      <c r="Q139" s="300"/>
      <c r="R139" s="300"/>
      <c r="S139" s="300"/>
      <c r="T139" s="300"/>
      <c r="U139" s="189"/>
      <c r="V139" s="189"/>
      <c r="W139" s="310"/>
      <c r="X139" s="300"/>
    </row>
    <row r="140" spans="1:25" ht="15" customHeight="1">
      <c r="A140" s="1" t="s">
        <v>387</v>
      </c>
      <c r="B140" s="30" t="s">
        <v>572</v>
      </c>
      <c r="C140" s="30">
        <v>41500</v>
      </c>
      <c r="D140" s="30" t="s">
        <v>163</v>
      </c>
      <c r="E140" s="1" t="s">
        <v>184</v>
      </c>
      <c r="F140" s="22">
        <v>89662653.350000009</v>
      </c>
      <c r="G140" s="189">
        <v>40054008.619999997</v>
      </c>
      <c r="H140" s="189">
        <v>40054008.619999997</v>
      </c>
      <c r="I140" s="189">
        <v>0</v>
      </c>
      <c r="J140" s="191">
        <v>0</v>
      </c>
      <c r="K140" s="300">
        <v>42070680.219999999</v>
      </c>
      <c r="L140" s="300">
        <v>7537964.5099999998</v>
      </c>
      <c r="M140" s="189">
        <v>0</v>
      </c>
      <c r="N140" s="189">
        <v>0</v>
      </c>
      <c r="O140" s="189">
        <v>0</v>
      </c>
      <c r="P140" s="310">
        <v>0</v>
      </c>
      <c r="Q140" s="300">
        <v>0</v>
      </c>
      <c r="R140" s="300">
        <v>0</v>
      </c>
      <c r="S140" s="300">
        <v>0</v>
      </c>
      <c r="T140" s="300">
        <v>0</v>
      </c>
      <c r="U140" s="189">
        <v>30917856</v>
      </c>
      <c r="V140" s="189"/>
      <c r="W140" s="310">
        <v>0</v>
      </c>
      <c r="X140" s="300">
        <v>0</v>
      </c>
      <c r="Y140">
        <v>0</v>
      </c>
    </row>
    <row r="141" spans="1:25" ht="15" customHeight="1">
      <c r="A141" s="1" t="s">
        <v>387</v>
      </c>
      <c r="B141" s="1" t="s">
        <v>405</v>
      </c>
      <c r="C141" s="30" t="s">
        <v>405</v>
      </c>
      <c r="D141" s="30" t="s">
        <v>163</v>
      </c>
      <c r="E141" s="1" t="s">
        <v>404</v>
      </c>
      <c r="F141" s="22">
        <v>0</v>
      </c>
      <c r="G141" s="189">
        <v>0</v>
      </c>
      <c r="H141" s="189">
        <v>0</v>
      </c>
      <c r="I141" s="189">
        <v>0</v>
      </c>
      <c r="J141" s="191">
        <v>0</v>
      </c>
      <c r="K141" s="300">
        <v>0</v>
      </c>
      <c r="L141" s="300">
        <v>0</v>
      </c>
      <c r="M141" s="189">
        <v>0</v>
      </c>
      <c r="N141" s="189">
        <v>0</v>
      </c>
      <c r="O141" s="189">
        <v>0</v>
      </c>
      <c r="P141" s="310">
        <v>0</v>
      </c>
      <c r="Q141" s="300">
        <v>0</v>
      </c>
      <c r="R141" s="300">
        <v>0</v>
      </c>
      <c r="S141" s="300">
        <v>0</v>
      </c>
      <c r="T141" s="300">
        <v>0</v>
      </c>
      <c r="U141" s="189">
        <v>0</v>
      </c>
      <c r="V141" s="189"/>
      <c r="W141" s="310">
        <v>0</v>
      </c>
      <c r="X141" s="300">
        <v>0</v>
      </c>
      <c r="Y141">
        <v>0</v>
      </c>
    </row>
    <row r="142" spans="1:25" ht="15" customHeight="1">
      <c r="A142" t="s">
        <v>387</v>
      </c>
      <c r="B142" t="s">
        <v>399</v>
      </c>
      <c r="C142" s="30" t="s">
        <v>217</v>
      </c>
      <c r="D142" s="30" t="s">
        <v>163</v>
      </c>
      <c r="E142" t="s">
        <v>146</v>
      </c>
      <c r="F142" s="22">
        <v>464585.96999999991</v>
      </c>
      <c r="G142" s="189">
        <v>464585.97</v>
      </c>
      <c r="H142" s="189">
        <v>464585.97</v>
      </c>
      <c r="I142" s="189">
        <v>0</v>
      </c>
      <c r="J142" s="191">
        <v>0</v>
      </c>
      <c r="K142" s="300">
        <v>0</v>
      </c>
      <c r="L142" s="300">
        <v>0</v>
      </c>
      <c r="M142" s="189">
        <v>0</v>
      </c>
      <c r="N142" s="189">
        <v>0</v>
      </c>
      <c r="O142" s="189">
        <v>0</v>
      </c>
      <c r="P142" s="310">
        <v>0</v>
      </c>
      <c r="Q142" s="300">
        <v>0</v>
      </c>
      <c r="R142" s="300">
        <v>0</v>
      </c>
      <c r="S142" s="300">
        <v>0</v>
      </c>
      <c r="T142" s="300">
        <v>0</v>
      </c>
      <c r="U142" s="189">
        <v>280935.18</v>
      </c>
      <c r="V142" s="189"/>
      <c r="W142" s="310">
        <v>0</v>
      </c>
      <c r="X142" s="300">
        <v>0</v>
      </c>
      <c r="Y142">
        <v>0</v>
      </c>
    </row>
    <row r="143" spans="1:25" ht="15" customHeight="1">
      <c r="A143" t="s">
        <v>387</v>
      </c>
      <c r="B143" t="s">
        <v>300</v>
      </c>
      <c r="C143" s="30">
        <v>47200</v>
      </c>
      <c r="D143" s="30" t="s">
        <v>163</v>
      </c>
      <c r="E143" t="s">
        <v>77</v>
      </c>
      <c r="F143" s="22">
        <v>3088561587</v>
      </c>
      <c r="G143" s="189">
        <v>302407147</v>
      </c>
      <c r="H143" s="189">
        <v>302407147</v>
      </c>
      <c r="I143" s="189">
        <v>0</v>
      </c>
      <c r="J143" s="191">
        <v>0</v>
      </c>
      <c r="K143" s="300">
        <v>439380148</v>
      </c>
      <c r="L143" s="300">
        <v>63833668</v>
      </c>
      <c r="M143" s="189">
        <v>2282940624</v>
      </c>
      <c r="N143" s="189">
        <v>0</v>
      </c>
      <c r="O143" s="189">
        <v>0</v>
      </c>
      <c r="P143" s="310">
        <v>0</v>
      </c>
      <c r="Q143" s="300">
        <v>0</v>
      </c>
      <c r="R143" s="300">
        <v>0</v>
      </c>
      <c r="S143" s="300">
        <v>0</v>
      </c>
      <c r="T143" s="300">
        <v>0</v>
      </c>
      <c r="U143" s="189">
        <v>3177347489</v>
      </c>
      <c r="V143" s="189"/>
      <c r="W143" s="310">
        <v>0</v>
      </c>
      <c r="X143" s="300">
        <v>0</v>
      </c>
      <c r="Y143">
        <v>0</v>
      </c>
    </row>
    <row r="144" spans="1:25" ht="15" customHeight="1">
      <c r="A144" t="s">
        <v>387</v>
      </c>
      <c r="B144" t="s">
        <v>353</v>
      </c>
      <c r="C144" s="30">
        <v>96800</v>
      </c>
      <c r="D144" s="30" t="s">
        <v>163</v>
      </c>
      <c r="E144" t="s">
        <v>116</v>
      </c>
      <c r="F144" s="22">
        <v>0</v>
      </c>
      <c r="G144" s="189">
        <v>0</v>
      </c>
      <c r="H144" s="189">
        <v>0</v>
      </c>
      <c r="I144" s="189">
        <v>0</v>
      </c>
      <c r="J144" s="191">
        <v>0</v>
      </c>
      <c r="K144" s="300">
        <v>0</v>
      </c>
      <c r="L144" s="300">
        <v>0</v>
      </c>
      <c r="M144" s="189">
        <v>0</v>
      </c>
      <c r="N144" s="189">
        <v>0</v>
      </c>
      <c r="O144" s="189">
        <v>0</v>
      </c>
      <c r="P144" s="310">
        <v>0</v>
      </c>
      <c r="Q144" s="300">
        <v>0</v>
      </c>
      <c r="R144" s="300">
        <v>0</v>
      </c>
      <c r="S144" s="300">
        <v>0</v>
      </c>
      <c r="T144" s="300">
        <v>0</v>
      </c>
      <c r="U144" s="189">
        <v>0</v>
      </c>
      <c r="V144" s="189"/>
      <c r="W144" s="310">
        <v>0</v>
      </c>
      <c r="X144" s="300">
        <v>0</v>
      </c>
      <c r="Y144">
        <v>0</v>
      </c>
    </row>
    <row r="145" spans="1:25" ht="15" customHeight="1">
      <c r="A145" t="s">
        <v>387</v>
      </c>
      <c r="B145" t="s">
        <v>607</v>
      </c>
      <c r="C145" s="30" t="s">
        <v>207</v>
      </c>
      <c r="D145" s="30" t="s">
        <v>163</v>
      </c>
      <c r="E145" t="s">
        <v>148</v>
      </c>
      <c r="F145" s="22">
        <v>431208705.43000001</v>
      </c>
      <c r="G145" s="189">
        <v>854147.5</v>
      </c>
      <c r="H145" s="189">
        <v>854147.5</v>
      </c>
      <c r="I145" s="189">
        <v>367380000</v>
      </c>
      <c r="J145" s="191">
        <v>0</v>
      </c>
      <c r="K145" s="300">
        <v>7562812.6500000004</v>
      </c>
      <c r="L145" s="300">
        <v>3371458.22</v>
      </c>
      <c r="M145" s="189">
        <v>0</v>
      </c>
      <c r="N145" s="189">
        <v>52040287.060000002</v>
      </c>
      <c r="O145" s="189">
        <v>0</v>
      </c>
      <c r="P145" s="310">
        <v>0</v>
      </c>
      <c r="Q145" s="300">
        <v>0</v>
      </c>
      <c r="R145" s="300">
        <v>0</v>
      </c>
      <c r="S145" s="300">
        <v>0</v>
      </c>
      <c r="T145" s="300">
        <v>0</v>
      </c>
      <c r="U145" s="189">
        <v>695897</v>
      </c>
      <c r="V145" s="189"/>
      <c r="W145" s="310">
        <v>0</v>
      </c>
      <c r="X145" s="300">
        <v>0</v>
      </c>
      <c r="Y145">
        <v>0</v>
      </c>
    </row>
    <row r="146" spans="1:25" s="198" customFormat="1" ht="15" customHeight="1">
      <c r="A146" s="197" t="s">
        <v>387</v>
      </c>
      <c r="B146" s="197" t="s">
        <v>287</v>
      </c>
      <c r="C146" s="188" t="s">
        <v>203</v>
      </c>
      <c r="D146" s="188"/>
      <c r="E146" s="197" t="s">
        <v>215</v>
      </c>
      <c r="F146" s="194">
        <v>0</v>
      </c>
      <c r="G146" s="195">
        <v>0</v>
      </c>
      <c r="H146" s="195">
        <v>0</v>
      </c>
      <c r="I146" s="195">
        <v>0</v>
      </c>
      <c r="J146" s="196">
        <v>0</v>
      </c>
      <c r="K146" s="195">
        <v>0</v>
      </c>
      <c r="L146" s="195">
        <v>0</v>
      </c>
      <c r="M146" s="195">
        <v>0</v>
      </c>
      <c r="N146" s="195">
        <v>0</v>
      </c>
      <c r="O146" s="195">
        <v>0</v>
      </c>
      <c r="P146" s="307">
        <v>0</v>
      </c>
      <c r="Q146" s="195">
        <v>0</v>
      </c>
      <c r="R146" s="195">
        <v>0</v>
      </c>
      <c r="S146" s="195">
        <v>0</v>
      </c>
      <c r="T146" s="195">
        <v>0</v>
      </c>
      <c r="U146" s="195">
        <v>0</v>
      </c>
      <c r="V146" s="195"/>
      <c r="W146" s="307">
        <v>0</v>
      </c>
      <c r="X146" s="195">
        <v>0</v>
      </c>
      <c r="Y146" s="198">
        <v>0</v>
      </c>
    </row>
    <row r="147" spans="1:25" ht="15" customHeight="1">
      <c r="A147" t="s">
        <v>387</v>
      </c>
      <c r="B147" t="s">
        <v>418</v>
      </c>
      <c r="C147" s="30" t="s">
        <v>420</v>
      </c>
      <c r="D147" s="30"/>
      <c r="E147" t="s">
        <v>419</v>
      </c>
      <c r="F147" s="22">
        <v>0</v>
      </c>
      <c r="G147" s="189">
        <v>0</v>
      </c>
      <c r="H147" s="189">
        <v>0</v>
      </c>
      <c r="I147" s="189">
        <v>0</v>
      </c>
      <c r="J147" s="191">
        <v>0</v>
      </c>
      <c r="K147" s="300">
        <v>0</v>
      </c>
      <c r="L147" s="300">
        <v>0</v>
      </c>
      <c r="M147" s="189">
        <v>0</v>
      </c>
      <c r="N147" s="189">
        <v>0</v>
      </c>
      <c r="O147" s="189">
        <v>0</v>
      </c>
      <c r="P147" s="310">
        <v>0</v>
      </c>
      <c r="Q147" s="300">
        <v>0</v>
      </c>
      <c r="R147" s="300">
        <v>0</v>
      </c>
      <c r="S147" s="300">
        <v>0</v>
      </c>
      <c r="T147" s="300">
        <v>0</v>
      </c>
      <c r="U147" s="189">
        <v>0</v>
      </c>
      <c r="V147" s="189"/>
      <c r="W147" s="310">
        <v>0</v>
      </c>
      <c r="X147" s="300">
        <v>0</v>
      </c>
      <c r="Y147">
        <v>0</v>
      </c>
    </row>
    <row r="148" spans="1:25" ht="15" customHeight="1">
      <c r="A148" t="s">
        <v>387</v>
      </c>
      <c r="B148" t="s">
        <v>354</v>
      </c>
      <c r="C148" s="25">
        <v>96900</v>
      </c>
      <c r="D148" s="26" t="s">
        <v>163</v>
      </c>
      <c r="E148" s="27" t="s">
        <v>172</v>
      </c>
      <c r="F148" s="28">
        <v>169109798</v>
      </c>
      <c r="G148" s="28">
        <v>0</v>
      </c>
      <c r="H148" s="28">
        <v>0</v>
      </c>
      <c r="I148" s="28">
        <v>157200000</v>
      </c>
      <c r="J148" s="28">
        <v>0</v>
      </c>
      <c r="K148" s="299">
        <v>0</v>
      </c>
      <c r="L148" s="299">
        <v>0</v>
      </c>
      <c r="M148" s="28">
        <v>0</v>
      </c>
      <c r="N148" s="28">
        <v>11909798</v>
      </c>
      <c r="O148" s="28">
        <v>0</v>
      </c>
      <c r="P148" s="308">
        <v>0</v>
      </c>
      <c r="Q148" s="299">
        <v>0</v>
      </c>
      <c r="R148" s="299">
        <v>0</v>
      </c>
      <c r="S148" s="299">
        <v>0</v>
      </c>
      <c r="T148" s="299">
        <v>0</v>
      </c>
      <c r="U148" s="28">
        <v>0</v>
      </c>
      <c r="V148" s="28"/>
      <c r="W148" s="308">
        <v>0</v>
      </c>
      <c r="X148" s="299">
        <v>0</v>
      </c>
      <c r="Y148">
        <v>0</v>
      </c>
    </row>
    <row r="149" spans="1:25" ht="15" customHeight="1">
      <c r="C149" s="25" t="s">
        <v>164</v>
      </c>
      <c r="D149" s="26" t="s">
        <v>163</v>
      </c>
      <c r="E149" s="27" t="s">
        <v>165</v>
      </c>
      <c r="F149" s="28">
        <v>3779007329.75</v>
      </c>
      <c r="G149" s="28">
        <v>343779889.08999997</v>
      </c>
      <c r="H149" s="28">
        <v>343779889.08999997</v>
      </c>
      <c r="I149" s="28">
        <v>524580000</v>
      </c>
      <c r="J149" s="28">
        <v>0</v>
      </c>
      <c r="K149" s="299">
        <v>489013640.87</v>
      </c>
      <c r="L149" s="299">
        <v>74743090.730000004</v>
      </c>
      <c r="M149" s="28">
        <v>2282940624</v>
      </c>
      <c r="N149" s="28">
        <v>63950085.060000002</v>
      </c>
      <c r="O149" s="28">
        <v>0</v>
      </c>
      <c r="P149" s="308">
        <v>0</v>
      </c>
      <c r="Q149" s="299">
        <v>0</v>
      </c>
      <c r="R149" s="299">
        <v>0</v>
      </c>
      <c r="S149" s="299">
        <v>0</v>
      </c>
      <c r="T149" s="299">
        <v>0</v>
      </c>
      <c r="U149" s="28">
        <v>3209242177.1799998</v>
      </c>
      <c r="V149" s="28">
        <v>0</v>
      </c>
      <c r="W149" s="308">
        <v>0</v>
      </c>
      <c r="X149" s="299">
        <v>0</v>
      </c>
      <c r="Y149">
        <v>0</v>
      </c>
    </row>
    <row r="150" spans="1:25" ht="15" customHeight="1">
      <c r="B150" t="s">
        <v>645</v>
      </c>
      <c r="C150" s="25"/>
      <c r="D150" s="26"/>
      <c r="E150" s="27" t="s">
        <v>586</v>
      </c>
      <c r="F150" s="115">
        <v>3779006000</v>
      </c>
      <c r="G150" s="28"/>
      <c r="H150" s="28">
        <v>343779889.08999997</v>
      </c>
      <c r="I150" s="28">
        <v>524580000</v>
      </c>
      <c r="J150" s="28">
        <v>0</v>
      </c>
      <c r="K150" s="299">
        <v>489013640.87</v>
      </c>
      <c r="L150" s="299">
        <v>74743090.730000004</v>
      </c>
      <c r="M150" s="28">
        <v>2282940624</v>
      </c>
      <c r="N150" s="28">
        <v>63950085.060000002</v>
      </c>
      <c r="O150" s="28">
        <v>0</v>
      </c>
      <c r="P150" s="308">
        <v>0</v>
      </c>
      <c r="Q150" s="299">
        <v>0</v>
      </c>
      <c r="R150" s="299">
        <v>0</v>
      </c>
      <c r="S150" s="299">
        <v>0</v>
      </c>
      <c r="T150" s="299">
        <v>0</v>
      </c>
      <c r="U150" s="28">
        <v>3209242177.1799998</v>
      </c>
      <c r="V150" s="28"/>
      <c r="W150" s="308">
        <v>0</v>
      </c>
      <c r="X150" s="299">
        <v>0</v>
      </c>
      <c r="Y150">
        <v>0</v>
      </c>
    </row>
    <row r="151" spans="1:25" ht="15" customHeight="1">
      <c r="C151" s="25"/>
      <c r="D151" s="26"/>
      <c r="E151" s="192"/>
      <c r="F151" s="190">
        <v>3779007329.7500005</v>
      </c>
      <c r="G151" s="28"/>
      <c r="H151" s="190"/>
      <c r="I151" s="28"/>
      <c r="J151" s="28"/>
      <c r="K151" s="299"/>
      <c r="L151" s="299"/>
      <c r="M151" s="28"/>
      <c r="N151" s="28"/>
      <c r="O151" s="28"/>
      <c r="P151" s="308"/>
      <c r="Q151" s="299"/>
      <c r="R151" s="299"/>
      <c r="S151" s="299"/>
      <c r="T151" s="299"/>
      <c r="U151" s="28"/>
      <c r="V151" s="28"/>
      <c r="W151" s="308"/>
      <c r="X151" s="299"/>
    </row>
    <row r="152" spans="1:25" ht="15" customHeight="1">
      <c r="C152" s="25"/>
      <c r="D152" s="26"/>
      <c r="E152" s="27" t="s">
        <v>365</v>
      </c>
      <c r="F152" s="115">
        <v>1329.75</v>
      </c>
      <c r="G152" s="28" t="s">
        <v>659</v>
      </c>
      <c r="H152" s="28">
        <v>0</v>
      </c>
      <c r="I152" s="28">
        <v>0</v>
      </c>
      <c r="J152" s="28">
        <v>0</v>
      </c>
      <c r="K152" s="299">
        <v>0</v>
      </c>
      <c r="L152" s="299">
        <v>0</v>
      </c>
      <c r="M152" s="28">
        <v>0</v>
      </c>
      <c r="N152" s="28">
        <v>0</v>
      </c>
      <c r="O152" s="28">
        <v>0</v>
      </c>
      <c r="P152" s="308">
        <v>0</v>
      </c>
      <c r="Q152" s="299">
        <v>0</v>
      </c>
      <c r="R152" s="299">
        <v>0</v>
      </c>
      <c r="S152" s="299">
        <v>0</v>
      </c>
      <c r="T152" s="299">
        <v>0</v>
      </c>
      <c r="U152" s="28">
        <v>0</v>
      </c>
      <c r="V152" s="28">
        <v>0</v>
      </c>
      <c r="W152" s="308">
        <v>0</v>
      </c>
      <c r="X152" s="299">
        <v>0</v>
      </c>
      <c r="Y152">
        <v>0</v>
      </c>
    </row>
    <row r="153" spans="1:25" s="252" customFormat="1" ht="15" customHeight="1">
      <c r="F153" s="253"/>
      <c r="G153" s="254"/>
      <c r="H153" s="254"/>
      <c r="I153" s="254"/>
      <c r="J153" s="256"/>
      <c r="K153" s="195"/>
      <c r="L153" s="195"/>
      <c r="M153" s="254"/>
      <c r="N153" s="254"/>
      <c r="O153" s="254"/>
      <c r="P153" s="307"/>
      <c r="Q153" s="195"/>
      <c r="R153" s="195"/>
      <c r="S153" s="195"/>
      <c r="T153" s="195"/>
      <c r="U153" s="254"/>
      <c r="V153" s="254"/>
      <c r="W153" s="307"/>
      <c r="X153" s="195"/>
    </row>
    <row r="154" spans="1:25" ht="15" customHeight="1">
      <c r="A154" t="s">
        <v>387</v>
      </c>
      <c r="B154" t="s">
        <v>291</v>
      </c>
      <c r="C154" s="30" t="s">
        <v>204</v>
      </c>
      <c r="D154" s="30" t="s">
        <v>166</v>
      </c>
      <c r="E154" t="s">
        <v>68</v>
      </c>
      <c r="F154" s="22">
        <v>0</v>
      </c>
      <c r="G154" s="121">
        <v>0</v>
      </c>
      <c r="H154" s="108">
        <v>0</v>
      </c>
      <c r="I154" s="108">
        <v>0</v>
      </c>
      <c r="J154" s="24">
        <v>0</v>
      </c>
      <c r="K154" s="300">
        <v>0</v>
      </c>
      <c r="L154" s="297">
        <v>0</v>
      </c>
      <c r="M154" s="189">
        <v>0</v>
      </c>
      <c r="N154" s="189">
        <v>0</v>
      </c>
      <c r="O154" s="108">
        <v>0</v>
      </c>
      <c r="P154" s="305">
        <v>0</v>
      </c>
      <c r="Q154" s="297">
        <v>0</v>
      </c>
      <c r="R154" s="297">
        <v>0</v>
      </c>
      <c r="S154" s="297">
        <v>0</v>
      </c>
      <c r="T154" s="297">
        <v>0</v>
      </c>
      <c r="U154" s="108">
        <v>0</v>
      </c>
      <c r="V154" s="108"/>
      <c r="W154" s="305">
        <v>0</v>
      </c>
      <c r="X154" s="297">
        <v>0</v>
      </c>
      <c r="Y154">
        <v>0</v>
      </c>
    </row>
    <row r="155" spans="1:25" ht="15" customHeight="1">
      <c r="A155" t="s">
        <v>387</v>
      </c>
      <c r="B155" t="s">
        <v>359</v>
      </c>
      <c r="C155" s="30">
        <v>98000</v>
      </c>
      <c r="D155" s="30" t="s">
        <v>166</v>
      </c>
      <c r="E155" t="s">
        <v>119</v>
      </c>
      <c r="F155" s="22">
        <v>114949772.52000001</v>
      </c>
      <c r="G155" s="108" t="s">
        <v>570</v>
      </c>
      <c r="H155" s="189">
        <v>2963485.78</v>
      </c>
      <c r="I155" s="108">
        <v>0</v>
      </c>
      <c r="J155" s="24">
        <v>0</v>
      </c>
      <c r="K155" s="300">
        <v>87381606.890000001</v>
      </c>
      <c r="L155" s="297">
        <v>24604679.84</v>
      </c>
      <c r="M155" s="189">
        <v>0.01</v>
      </c>
      <c r="N155" s="189">
        <v>0</v>
      </c>
      <c r="O155" s="108">
        <v>0</v>
      </c>
      <c r="P155" s="305">
        <v>0</v>
      </c>
      <c r="Q155" s="297">
        <v>0</v>
      </c>
      <c r="R155" s="297">
        <v>0</v>
      </c>
      <c r="S155" s="297">
        <v>0</v>
      </c>
      <c r="T155" s="297">
        <v>0</v>
      </c>
      <c r="U155" s="108">
        <v>0</v>
      </c>
      <c r="V155" s="108"/>
      <c r="W155" s="305">
        <v>0</v>
      </c>
      <c r="X155" s="297">
        <v>0</v>
      </c>
      <c r="Y155">
        <v>0</v>
      </c>
    </row>
    <row r="156" spans="1:25" ht="15" customHeight="1">
      <c r="A156" t="s">
        <v>387</v>
      </c>
      <c r="B156" t="s">
        <v>388</v>
      </c>
      <c r="C156" s="30">
        <v>90000</v>
      </c>
      <c r="D156" s="30" t="s">
        <v>166</v>
      </c>
      <c r="E156" t="s">
        <v>167</v>
      </c>
      <c r="F156" s="22">
        <v>23244827</v>
      </c>
      <c r="G156" s="121">
        <v>864070</v>
      </c>
      <c r="H156" s="189">
        <v>864070</v>
      </c>
      <c r="I156" s="108">
        <v>0</v>
      </c>
      <c r="J156" s="24">
        <v>0</v>
      </c>
      <c r="K156" s="300">
        <v>22380757</v>
      </c>
      <c r="L156" s="297">
        <v>0</v>
      </c>
      <c r="M156" s="189">
        <v>0</v>
      </c>
      <c r="N156" s="189">
        <v>0</v>
      </c>
      <c r="O156" s="108">
        <v>0</v>
      </c>
      <c r="P156" s="305">
        <v>0</v>
      </c>
      <c r="Q156" s="297">
        <v>0</v>
      </c>
      <c r="R156" s="297">
        <v>0</v>
      </c>
      <c r="S156" s="297">
        <v>0</v>
      </c>
      <c r="T156" s="297">
        <v>0</v>
      </c>
      <c r="U156" s="108">
        <v>721818</v>
      </c>
      <c r="V156" s="108"/>
      <c r="W156" s="305">
        <v>0</v>
      </c>
      <c r="X156" s="297">
        <v>0</v>
      </c>
      <c r="Y156">
        <v>0</v>
      </c>
    </row>
    <row r="157" spans="1:25" ht="15" customHeight="1">
      <c r="A157" t="s">
        <v>387</v>
      </c>
      <c r="B157" t="s">
        <v>338</v>
      </c>
      <c r="C157" s="30">
        <v>92100</v>
      </c>
      <c r="D157" s="30" t="s">
        <v>166</v>
      </c>
      <c r="E157" t="s">
        <v>110</v>
      </c>
      <c r="F157" s="22">
        <v>9455493.0199999996</v>
      </c>
      <c r="G157" s="108" t="s">
        <v>570</v>
      </c>
      <c r="H157" s="108">
        <v>9223978.3200000003</v>
      </c>
      <c r="I157" s="108">
        <v>0</v>
      </c>
      <c r="J157" s="24">
        <v>0</v>
      </c>
      <c r="K157" s="300">
        <v>0</v>
      </c>
      <c r="L157" s="297">
        <v>231514.7</v>
      </c>
      <c r="M157" s="189">
        <v>0</v>
      </c>
      <c r="N157" s="189">
        <v>0</v>
      </c>
      <c r="O157" s="108">
        <v>0</v>
      </c>
      <c r="P157" s="305">
        <v>0</v>
      </c>
      <c r="Q157" s="297">
        <v>0</v>
      </c>
      <c r="R157" s="297">
        <v>0</v>
      </c>
      <c r="S157" s="297">
        <v>0</v>
      </c>
      <c r="T157" s="297">
        <v>0</v>
      </c>
      <c r="U157" s="108">
        <v>0</v>
      </c>
      <c r="V157" s="108"/>
      <c r="W157" s="305">
        <v>0</v>
      </c>
      <c r="X157" s="297">
        <v>0</v>
      </c>
      <c r="Y157">
        <v>0</v>
      </c>
    </row>
    <row r="158" spans="1:25" ht="15" customHeight="1">
      <c r="A158" t="s">
        <v>387</v>
      </c>
      <c r="B158" t="s">
        <v>263</v>
      </c>
      <c r="C158" s="25" t="s">
        <v>201</v>
      </c>
      <c r="D158" s="26" t="s">
        <v>166</v>
      </c>
      <c r="E158" s="27" t="s">
        <v>149</v>
      </c>
      <c r="F158" s="28">
        <v>0</v>
      </c>
      <c r="G158" s="28">
        <v>0</v>
      </c>
      <c r="H158" s="28">
        <v>0</v>
      </c>
      <c r="I158" s="28">
        <v>0</v>
      </c>
      <c r="J158" s="28">
        <v>0</v>
      </c>
      <c r="K158" s="299">
        <v>0</v>
      </c>
      <c r="L158" s="299">
        <v>0</v>
      </c>
      <c r="M158" s="28">
        <v>0</v>
      </c>
      <c r="N158" s="28">
        <v>0</v>
      </c>
      <c r="O158" s="28">
        <v>0</v>
      </c>
      <c r="P158" s="308">
        <v>0</v>
      </c>
      <c r="Q158" s="299">
        <v>0</v>
      </c>
      <c r="R158" s="299">
        <v>0</v>
      </c>
      <c r="S158" s="299">
        <v>0</v>
      </c>
      <c r="T158" s="299">
        <v>0</v>
      </c>
      <c r="U158" s="28">
        <v>267084</v>
      </c>
      <c r="V158" s="28"/>
      <c r="W158" s="308">
        <v>0</v>
      </c>
      <c r="X158" s="299">
        <v>0</v>
      </c>
      <c r="Y158">
        <v>0</v>
      </c>
    </row>
    <row r="159" spans="1:25" ht="15" customHeight="1">
      <c r="C159" s="25" t="s">
        <v>168</v>
      </c>
      <c r="D159" s="26" t="s">
        <v>169</v>
      </c>
      <c r="E159" s="27" t="s">
        <v>170</v>
      </c>
      <c r="F159" s="28">
        <v>147650092.54000002</v>
      </c>
      <c r="G159" s="28">
        <v>864070</v>
      </c>
      <c r="H159" s="28">
        <v>13051534.1</v>
      </c>
      <c r="I159" s="28">
        <v>0</v>
      </c>
      <c r="J159" s="28">
        <v>0</v>
      </c>
      <c r="K159" s="299">
        <v>109762363.89</v>
      </c>
      <c r="L159" s="299">
        <v>24836194.539999999</v>
      </c>
      <c r="M159" s="28">
        <v>0.01</v>
      </c>
      <c r="N159" s="28">
        <v>0</v>
      </c>
      <c r="O159" s="28">
        <v>0</v>
      </c>
      <c r="P159" s="308">
        <v>0</v>
      </c>
      <c r="Q159" s="299">
        <v>0</v>
      </c>
      <c r="R159" s="299">
        <v>0</v>
      </c>
      <c r="S159" s="299">
        <v>0</v>
      </c>
      <c r="T159" s="299">
        <v>0</v>
      </c>
      <c r="U159" s="28">
        <v>988902</v>
      </c>
      <c r="V159" s="28">
        <v>0</v>
      </c>
      <c r="W159" s="308">
        <v>0</v>
      </c>
      <c r="X159" s="299">
        <v>0</v>
      </c>
      <c r="Y159">
        <v>0</v>
      </c>
    </row>
    <row r="160" spans="1:25" ht="15" customHeight="1">
      <c r="B160" t="s">
        <v>648</v>
      </c>
      <c r="C160" s="25"/>
      <c r="D160" s="26"/>
      <c r="E160" s="192" t="s">
        <v>367</v>
      </c>
      <c r="F160" s="190">
        <v>147649000</v>
      </c>
      <c r="G160" s="28"/>
      <c r="H160" s="190">
        <v>13051534.1</v>
      </c>
      <c r="I160" s="28">
        <v>0</v>
      </c>
      <c r="J160" s="28">
        <v>0</v>
      </c>
      <c r="K160" s="299">
        <v>109762000</v>
      </c>
      <c r="L160" s="299">
        <v>24836000</v>
      </c>
      <c r="M160" s="28">
        <v>0.01</v>
      </c>
      <c r="N160" s="28">
        <v>0</v>
      </c>
      <c r="O160" s="28">
        <v>0</v>
      </c>
      <c r="P160" s="308">
        <v>0</v>
      </c>
      <c r="Q160" s="299">
        <v>0</v>
      </c>
      <c r="R160" s="299">
        <v>0</v>
      </c>
      <c r="S160" s="299">
        <v>0</v>
      </c>
      <c r="T160" s="299">
        <v>0</v>
      </c>
      <c r="U160" s="28">
        <v>1116488</v>
      </c>
      <c r="V160" s="28"/>
      <c r="W160" s="308">
        <v>0</v>
      </c>
      <c r="X160" s="299">
        <v>0</v>
      </c>
      <c r="Y160">
        <v>0</v>
      </c>
    </row>
    <row r="161" spans="1:35" ht="15" customHeight="1">
      <c r="C161" s="25"/>
      <c r="D161" s="26"/>
      <c r="E161" s="27"/>
      <c r="F161" s="28">
        <v>147649534.10999998</v>
      </c>
      <c r="G161" s="28"/>
      <c r="H161" s="28"/>
      <c r="I161" s="28"/>
      <c r="J161" s="28"/>
      <c r="K161" s="299"/>
      <c r="L161" s="299"/>
      <c r="M161" s="28"/>
      <c r="N161" s="28"/>
      <c r="O161" s="28"/>
      <c r="P161" s="308"/>
      <c r="Q161" s="299"/>
      <c r="R161" s="299"/>
      <c r="S161" s="299"/>
      <c r="T161" s="299"/>
      <c r="U161" s="28"/>
      <c r="V161" s="28"/>
      <c r="W161" s="308"/>
      <c r="X161" s="299"/>
    </row>
    <row r="162" spans="1:35" ht="15" customHeight="1">
      <c r="C162" s="25"/>
      <c r="D162" s="26"/>
      <c r="E162" s="27" t="s">
        <v>218</v>
      </c>
      <c r="F162" s="28">
        <v>1092.5400000214577</v>
      </c>
      <c r="G162" s="28" t="s">
        <v>659</v>
      </c>
      <c r="H162" s="28">
        <v>0</v>
      </c>
      <c r="I162" s="28">
        <v>0</v>
      </c>
      <c r="J162" s="28">
        <v>0</v>
      </c>
      <c r="K162" s="299">
        <v>363.89000000059605</v>
      </c>
      <c r="L162" s="299">
        <v>194.53999999910593</v>
      </c>
      <c r="M162" s="28">
        <v>0</v>
      </c>
      <c r="N162" s="28">
        <v>0</v>
      </c>
      <c r="O162" s="28">
        <v>0</v>
      </c>
      <c r="P162" s="308">
        <v>0</v>
      </c>
      <c r="Q162" s="299">
        <v>0</v>
      </c>
      <c r="R162" s="299">
        <v>0</v>
      </c>
      <c r="S162" s="299">
        <v>0</v>
      </c>
      <c r="T162" s="299">
        <v>0</v>
      </c>
      <c r="U162" s="28">
        <v>-127586</v>
      </c>
      <c r="V162" s="28">
        <v>0</v>
      </c>
      <c r="W162" s="308">
        <v>0</v>
      </c>
      <c r="X162" s="299">
        <v>0</v>
      </c>
      <c r="Y162">
        <v>0</v>
      </c>
    </row>
    <row r="163" spans="1:35" ht="15" customHeight="1">
      <c r="C163" s="21" t="s">
        <v>171</v>
      </c>
      <c r="D163" s="21"/>
      <c r="E163" t="s">
        <v>189</v>
      </c>
      <c r="F163" s="21">
        <v>22745917368.209995</v>
      </c>
      <c r="G163" s="24">
        <v>401754296.30000001</v>
      </c>
      <c r="H163" s="24">
        <v>753237650.45000005</v>
      </c>
      <c r="I163" s="24">
        <v>4661108450</v>
      </c>
      <c r="J163" s="24">
        <v>1515435000</v>
      </c>
      <c r="K163" s="301">
        <v>1680348252.6499999</v>
      </c>
      <c r="L163" s="301">
        <v>284268365.92000002</v>
      </c>
      <c r="M163" s="22">
        <v>2577915213.4200001</v>
      </c>
      <c r="N163" s="22">
        <v>1441016552.1500001</v>
      </c>
      <c r="O163" s="22">
        <v>7992132</v>
      </c>
      <c r="P163" s="22">
        <v>166538000</v>
      </c>
      <c r="Q163" s="301">
        <v>9226505000</v>
      </c>
      <c r="R163" s="301">
        <v>375130000</v>
      </c>
      <c r="S163" s="301">
        <v>0</v>
      </c>
      <c r="T163" s="301">
        <v>0</v>
      </c>
      <c r="U163" s="22">
        <v>3219761758</v>
      </c>
      <c r="V163" s="22">
        <v>0</v>
      </c>
      <c r="W163" s="22">
        <v>54245818.620000005</v>
      </c>
      <c r="X163" s="302">
        <v>-200548</v>
      </c>
      <c r="Y163">
        <v>2377481</v>
      </c>
    </row>
    <row r="164" spans="1:35" ht="15" customHeight="1">
      <c r="C164" s="21"/>
      <c r="D164" s="21"/>
      <c r="F164" s="21"/>
      <c r="I164" s="24"/>
      <c r="J164" s="24"/>
      <c r="K164" s="301"/>
      <c r="L164" s="301"/>
      <c r="M164" s="22"/>
      <c r="N164" s="22"/>
      <c r="O164" s="22"/>
      <c r="P164" s="22"/>
      <c r="Q164" s="301"/>
      <c r="R164" s="301"/>
      <c r="S164" s="301"/>
      <c r="T164" s="301"/>
      <c r="U164" s="22"/>
      <c r="V164" s="22"/>
      <c r="W164" s="22"/>
      <c r="X164" s="302"/>
    </row>
    <row r="165" spans="1:35" ht="15" customHeight="1">
      <c r="B165" s="122"/>
      <c r="C165" s="105"/>
      <c r="D165" s="30"/>
      <c r="E165" s="1"/>
      <c r="F165" s="22"/>
      <c r="G165" s="121"/>
      <c r="H165" s="108"/>
      <c r="I165" s="108"/>
      <c r="J165" s="24"/>
      <c r="K165" s="300"/>
      <c r="L165" s="297"/>
      <c r="M165" s="189"/>
      <c r="N165" s="189"/>
      <c r="O165" s="108"/>
      <c r="P165" s="305"/>
      <c r="Q165" s="297"/>
      <c r="R165" s="297"/>
      <c r="S165" s="297"/>
      <c r="T165" s="297"/>
      <c r="U165" s="108"/>
      <c r="V165" s="108"/>
      <c r="W165" s="305"/>
      <c r="X165" s="297"/>
    </row>
    <row r="166" spans="1:35" ht="15" customHeight="1">
      <c r="A166" t="s">
        <v>387</v>
      </c>
      <c r="B166" t="s">
        <v>311</v>
      </c>
      <c r="C166" s="21">
        <v>48900</v>
      </c>
      <c r="D166" s="21" t="s">
        <v>403</v>
      </c>
      <c r="E166" t="s">
        <v>402</v>
      </c>
      <c r="F166" s="21">
        <v>146440.16</v>
      </c>
      <c r="G166" s="24" t="s">
        <v>570</v>
      </c>
      <c r="H166" s="24">
        <v>146440.16</v>
      </c>
      <c r="I166" s="24">
        <v>0</v>
      </c>
      <c r="J166" s="24">
        <v>0</v>
      </c>
      <c r="K166" s="301">
        <v>0</v>
      </c>
      <c r="L166" s="301">
        <v>0</v>
      </c>
      <c r="M166" s="24">
        <v>0</v>
      </c>
      <c r="N166" s="24">
        <v>0</v>
      </c>
      <c r="O166" s="24">
        <v>0</v>
      </c>
      <c r="P166" s="311">
        <v>0</v>
      </c>
      <c r="Q166" s="301">
        <v>0</v>
      </c>
      <c r="R166" s="301">
        <v>0</v>
      </c>
      <c r="S166" s="301">
        <v>0</v>
      </c>
      <c r="T166" s="301">
        <v>0</v>
      </c>
      <c r="U166" s="24">
        <v>0</v>
      </c>
      <c r="V166" s="24"/>
      <c r="W166" s="311">
        <v>0</v>
      </c>
      <c r="X166" s="301">
        <v>0</v>
      </c>
      <c r="Y166" s="24">
        <v>0</v>
      </c>
      <c r="Z166" s="24"/>
      <c r="AA166" s="24"/>
      <c r="AB166" s="24"/>
      <c r="AC166" s="24"/>
      <c r="AD166" s="24"/>
      <c r="AE166" s="24"/>
      <c r="AF166" s="24"/>
      <c r="AG166" s="24"/>
      <c r="AH166" s="24"/>
      <c r="AI166" s="24"/>
    </row>
    <row r="167" spans="1:35" ht="15" customHeight="1">
      <c r="C167" s="21"/>
      <c r="D167" s="21"/>
      <c r="F167" s="21"/>
      <c r="I167" s="24"/>
      <c r="J167" s="24"/>
      <c r="K167" s="301"/>
      <c r="L167" s="301"/>
      <c r="M167" s="22"/>
      <c r="N167" s="22"/>
      <c r="O167" s="22"/>
      <c r="P167" s="22"/>
      <c r="Q167" s="301"/>
      <c r="R167" s="301"/>
      <c r="S167" s="301"/>
      <c r="T167" s="301"/>
      <c r="U167" s="22"/>
      <c r="V167" s="22"/>
      <c r="W167" s="22"/>
      <c r="X167" s="302"/>
    </row>
    <row r="168" spans="1:35" ht="15" customHeight="1">
      <c r="C168" s="21"/>
      <c r="D168" s="21"/>
      <c r="F168" s="21"/>
      <c r="I168" s="24"/>
      <c r="J168" s="24"/>
      <c r="K168" s="301"/>
      <c r="L168" s="301"/>
      <c r="M168" s="22"/>
      <c r="N168" s="22"/>
      <c r="O168" s="22"/>
      <c r="P168" s="22"/>
      <c r="Q168" s="301"/>
      <c r="R168" s="301"/>
      <c r="S168" s="301"/>
      <c r="T168" s="301"/>
      <c r="U168" s="22"/>
      <c r="V168" s="22"/>
      <c r="W168" s="22"/>
      <c r="X168" s="302"/>
    </row>
    <row r="169" spans="1:35" ht="15" customHeight="1">
      <c r="C169" s="21"/>
      <c r="D169" s="21"/>
      <c r="F169" s="21"/>
      <c r="I169" s="24"/>
      <c r="J169" s="24"/>
      <c r="K169" s="301"/>
      <c r="L169" s="301"/>
      <c r="M169" s="22"/>
      <c r="N169" s="22"/>
      <c r="O169" s="22"/>
      <c r="P169" s="22"/>
      <c r="Q169" s="301"/>
      <c r="R169" s="301"/>
      <c r="S169" s="301"/>
      <c r="T169" s="301"/>
      <c r="U169" s="22"/>
      <c r="V169" s="22"/>
      <c r="W169" s="22"/>
      <c r="X169" s="302"/>
    </row>
    <row r="170" spans="1:35" ht="15" customHeight="1">
      <c r="C170" s="21"/>
      <c r="D170" s="21"/>
      <c r="F170" s="21"/>
      <c r="I170" s="24"/>
      <c r="J170" s="24"/>
      <c r="K170" s="301"/>
      <c r="L170" s="301"/>
      <c r="M170" s="22"/>
      <c r="N170" s="22"/>
      <c r="O170" s="22"/>
      <c r="P170" s="22"/>
      <c r="Q170" s="301"/>
      <c r="R170" s="301"/>
      <c r="S170" s="301"/>
      <c r="T170" s="301"/>
      <c r="U170" s="22"/>
      <c r="V170" s="22"/>
      <c r="W170" s="22"/>
      <c r="X170" s="302"/>
    </row>
    <row r="171" spans="1:35" ht="15" customHeight="1">
      <c r="C171" s="21"/>
      <c r="D171" s="21"/>
      <c r="F171" s="21"/>
      <c r="I171" s="24"/>
      <c r="J171" s="24"/>
      <c r="K171" s="301"/>
      <c r="L171" s="301"/>
      <c r="M171" s="22"/>
      <c r="N171" s="22"/>
      <c r="O171" s="22"/>
      <c r="P171" s="22"/>
      <c r="Q171" s="301"/>
      <c r="R171" s="301"/>
      <c r="S171" s="301"/>
      <c r="T171" s="301"/>
      <c r="U171" s="22"/>
      <c r="V171" s="22"/>
      <c r="W171" s="22"/>
      <c r="X171" s="302"/>
    </row>
    <row r="172" spans="1:35" ht="15" customHeight="1">
      <c r="C172" s="21"/>
      <c r="D172" s="21"/>
      <c r="F172" s="21"/>
      <c r="I172" s="24"/>
      <c r="J172" s="24"/>
      <c r="K172" s="301"/>
      <c r="L172" s="301"/>
      <c r="M172" s="22"/>
      <c r="N172" s="22"/>
      <c r="O172" s="22"/>
      <c r="P172" s="22"/>
      <c r="Q172" s="301"/>
      <c r="R172" s="301"/>
      <c r="S172" s="301"/>
      <c r="T172" s="301"/>
      <c r="U172" s="22"/>
      <c r="V172" s="22"/>
      <c r="W172" s="22"/>
      <c r="X172" s="302"/>
    </row>
    <row r="173" spans="1:35" ht="15" customHeight="1">
      <c r="C173" s="21"/>
      <c r="D173" s="21"/>
      <c r="F173" s="21"/>
      <c r="I173" s="24"/>
      <c r="J173" s="24"/>
      <c r="K173" s="301"/>
      <c r="L173" s="301"/>
      <c r="M173" s="22"/>
      <c r="N173" s="22"/>
      <c r="O173" s="22"/>
      <c r="P173" s="22"/>
      <c r="Q173" s="301"/>
      <c r="R173" s="301"/>
      <c r="S173" s="301"/>
      <c r="T173" s="301"/>
      <c r="U173" s="22"/>
      <c r="V173" s="22"/>
      <c r="W173" s="22"/>
      <c r="X173" s="302"/>
    </row>
    <row r="174" spans="1:35" ht="15" customHeight="1">
      <c r="C174" s="21"/>
      <c r="D174" s="21"/>
      <c r="F174" s="21"/>
      <c r="I174" s="24"/>
      <c r="J174" s="24"/>
      <c r="K174" s="301"/>
      <c r="L174" s="301"/>
      <c r="M174" s="22"/>
      <c r="N174" s="22"/>
      <c r="O174" s="22"/>
      <c r="P174" s="22"/>
      <c r="Q174" s="301"/>
      <c r="R174" s="301"/>
      <c r="S174" s="301"/>
      <c r="T174" s="301"/>
      <c r="U174" s="22"/>
      <c r="V174" s="22"/>
      <c r="W174" s="22"/>
      <c r="X174" s="302"/>
    </row>
    <row r="175" spans="1:35" ht="15" customHeight="1">
      <c r="C175" s="21"/>
      <c r="D175" s="21"/>
      <c r="F175" s="21"/>
      <c r="I175" s="24"/>
      <c r="J175" s="24"/>
      <c r="K175" s="301"/>
      <c r="L175" s="301"/>
      <c r="M175" s="22"/>
      <c r="N175" s="22"/>
      <c r="O175" s="22"/>
      <c r="P175" s="22"/>
      <c r="Q175" s="301"/>
      <c r="R175" s="301"/>
      <c r="S175" s="301"/>
      <c r="T175" s="301"/>
      <c r="U175" s="22"/>
      <c r="V175" s="22"/>
      <c r="W175" s="22"/>
      <c r="X175" s="302"/>
    </row>
    <row r="176" spans="1:35" ht="15" customHeight="1">
      <c r="C176" s="21"/>
      <c r="D176" s="21"/>
      <c r="F176" s="21"/>
      <c r="I176" s="24"/>
      <c r="J176" s="24"/>
      <c r="K176" s="301"/>
      <c r="L176" s="301"/>
      <c r="M176" s="22"/>
      <c r="N176" s="22"/>
      <c r="O176" s="22"/>
      <c r="P176" s="22"/>
      <c r="Q176" s="301"/>
      <c r="R176" s="301"/>
      <c r="S176" s="301"/>
      <c r="T176" s="301"/>
      <c r="U176" s="22"/>
      <c r="V176" s="22"/>
      <c r="W176" s="22"/>
      <c r="X176" s="302"/>
    </row>
    <row r="177" spans="5:24" ht="15" customHeight="1">
      <c r="F177" s="22"/>
      <c r="M177" s="22"/>
      <c r="N177" s="22"/>
      <c r="O177" s="22"/>
      <c r="P177" s="22"/>
      <c r="U177" s="22"/>
      <c r="V177" s="22"/>
      <c r="W177" s="22"/>
      <c r="X177" s="302"/>
    </row>
    <row r="178" spans="5:24" ht="15" customHeight="1">
      <c r="E178" s="38"/>
      <c r="F178" s="24"/>
    </row>
    <row r="179" spans="5:24" ht="12.75" customHeight="1">
      <c r="F179" s="36"/>
      <c r="G179" s="37"/>
      <c r="H179" s="37"/>
      <c r="I179" s="22"/>
      <c r="J179" s="22"/>
      <c r="K179" s="302"/>
      <c r="L179" s="302"/>
      <c r="M179" s="22"/>
      <c r="N179" s="22"/>
      <c r="O179" s="22"/>
      <c r="P179" s="22"/>
      <c r="Q179" s="302"/>
      <c r="R179" s="302"/>
      <c r="S179" s="302"/>
      <c r="T179" s="302"/>
      <c r="U179" s="22"/>
      <c r="V179" s="22"/>
      <c r="W179" s="22"/>
      <c r="X179" s="302"/>
    </row>
    <row r="180" spans="5:24" ht="15" customHeight="1">
      <c r="F180" s="36"/>
    </row>
    <row r="181" spans="5:24" ht="15" customHeight="1">
      <c r="F181" s="36"/>
    </row>
    <row r="182" spans="5:24" ht="15" customHeight="1">
      <c r="F182" s="36"/>
    </row>
    <row r="183" spans="5:24" ht="15" customHeight="1">
      <c r="F183" s="36"/>
    </row>
    <row r="184" spans="5:24" ht="15" customHeight="1">
      <c r="F184" s="36"/>
    </row>
    <row r="185" spans="5:24" ht="15" customHeight="1"/>
    <row r="186" spans="5:24" ht="15" customHeight="1"/>
    <row r="187" spans="5:24" ht="15" customHeight="1"/>
    <row r="188" spans="5:24" ht="15" customHeight="1"/>
    <row r="189" spans="5:24" ht="15" customHeight="1"/>
    <row r="190" spans="5:24" ht="15" customHeight="1"/>
    <row r="191" spans="5:24" ht="15" customHeight="1"/>
    <row r="192" spans="5:24"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sheetData>
  <sheetProtection selectLockedCells="1" selectUnlockedCells="1"/>
  <pageMargins left="0.7" right="0.7" top="0.75" bottom="0.5" header="0.3" footer="0.3"/>
  <pageSetup scale="91" orientation="portrait" r:id="rId1"/>
  <headerFooter>
    <oddFooter>&amp;L&amp;"Times New Roman,Italic"&amp;9&amp;Z&amp;F  &amp;A&amp;R&amp;"Times New Roman,Italic"&amp;9&amp;D&amp;T</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J335"/>
  <sheetViews>
    <sheetView zoomScale="85" zoomScaleNormal="85" workbookViewId="0">
      <pane ySplit="19" topLeftCell="A79" activePane="bottomLeft" state="frozen"/>
      <selection activeCell="B10" sqref="B10"/>
      <selection pane="bottomLeft" activeCell="G83" sqref="G83"/>
    </sheetView>
  </sheetViews>
  <sheetFormatPr defaultRowHeight="14.4" outlineLevelRow="1"/>
  <cols>
    <col min="1" max="1" width="20" bestFit="1" customWidth="1"/>
    <col min="2" max="2" width="14.6640625" bestFit="1" customWidth="1"/>
    <col min="3" max="3" width="10.6640625" bestFit="1" customWidth="1"/>
    <col min="5" max="5" width="47" customWidth="1"/>
    <col min="6" max="6" width="25.44140625" customWidth="1"/>
    <col min="7" max="7" width="25.44140625" style="24" customWidth="1"/>
    <col min="8" max="8" width="17.33203125" style="24" bestFit="1" customWidth="1"/>
    <col min="9" max="9" width="18" bestFit="1" customWidth="1"/>
    <col min="10" max="10" width="17.5546875" bestFit="1" customWidth="1"/>
    <col min="11" max="12" width="18.5546875" bestFit="1" customWidth="1"/>
    <col min="13" max="13" width="19.6640625" bestFit="1" customWidth="1"/>
    <col min="14" max="15" width="20" customWidth="1"/>
    <col min="16" max="17" width="26.5546875" customWidth="1"/>
    <col min="18" max="19" width="20.5546875" customWidth="1"/>
    <col min="20" max="23" width="26.5546875" customWidth="1"/>
    <col min="24" max="25" width="15.44140625" bestFit="1" customWidth="1"/>
  </cols>
  <sheetData>
    <row r="1" spans="1:25" ht="13.2" outlineLevel="1">
      <c r="G1"/>
      <c r="H1"/>
    </row>
    <row r="2" spans="1:25" ht="13.2" outlineLevel="1">
      <c r="A2" t="s">
        <v>43</v>
      </c>
      <c r="B2" t="s">
        <v>44</v>
      </c>
      <c r="C2" s="315" t="str">
        <f>"20"&amp;(MID(B4,3,2)+1)</f>
        <v>2025</v>
      </c>
      <c r="G2"/>
      <c r="H2"/>
    </row>
    <row r="3" spans="1:25" ht="13.2" outlineLevel="1">
      <c r="A3" t="s">
        <v>36</v>
      </c>
      <c r="B3" t="s">
        <v>531</v>
      </c>
      <c r="G3"/>
      <c r="H3"/>
    </row>
    <row r="4" spans="1:25" ht="13.2" outlineLevel="1">
      <c r="A4" t="s">
        <v>552</v>
      </c>
      <c r="B4" s="267" t="s">
        <v>649</v>
      </c>
      <c r="E4" s="268" t="s">
        <v>590</v>
      </c>
      <c r="G4"/>
      <c r="H4"/>
    </row>
    <row r="5" spans="1:25" ht="13.2" outlineLevel="1">
      <c r="A5" t="s">
        <v>553</v>
      </c>
      <c r="B5" s="267" t="str">
        <f>CONCATENATE((MID(B4,1,3)),(MID(B4,4,1)-1))</f>
        <v>FY23</v>
      </c>
      <c r="E5" s="268" t="s">
        <v>590</v>
      </c>
      <c r="G5"/>
      <c r="H5"/>
    </row>
    <row r="6" spans="1:25" ht="13.2" outlineLevel="1">
      <c r="A6" t="s">
        <v>554</v>
      </c>
      <c r="B6" t="s">
        <v>555</v>
      </c>
      <c r="G6"/>
      <c r="H6"/>
    </row>
    <row r="7" spans="1:25" ht="13.2" outlineLevel="1">
      <c r="A7" t="s">
        <v>556</v>
      </c>
      <c r="B7" t="s">
        <v>557</v>
      </c>
      <c r="G7"/>
      <c r="H7"/>
    </row>
    <row r="8" spans="1:25" ht="13.2" outlineLevel="1">
      <c r="A8" t="s">
        <v>558</v>
      </c>
      <c r="B8" t="s">
        <v>559</v>
      </c>
      <c r="G8"/>
      <c r="H8"/>
    </row>
    <row r="9" spans="1:25" ht="13.2" outlineLevel="1">
      <c r="A9" t="s">
        <v>560</v>
      </c>
      <c r="B9" t="s">
        <v>561</v>
      </c>
      <c r="G9"/>
      <c r="H9"/>
    </row>
    <row r="10" spans="1:25" ht="13.2" outlineLevel="1">
      <c r="A10" t="s">
        <v>45</v>
      </c>
      <c r="B10" t="s">
        <v>562</v>
      </c>
      <c r="G10"/>
      <c r="H10"/>
    </row>
    <row r="11" spans="1:25" ht="13.2" outlineLevel="1">
      <c r="A11" t="s">
        <v>527</v>
      </c>
      <c r="B11" t="s">
        <v>569</v>
      </c>
      <c r="G11"/>
      <c r="H11"/>
    </row>
    <row r="12" spans="1:25" ht="13.2" outlineLevel="1">
      <c r="A12" t="s">
        <v>563</v>
      </c>
      <c r="B12" t="s">
        <v>564</v>
      </c>
      <c r="G12"/>
      <c r="H12"/>
      <c r="N12" s="293" t="s">
        <v>647</v>
      </c>
    </row>
    <row r="13" spans="1:25" ht="13.2" outlineLevel="1">
      <c r="A13" t="s">
        <v>530</v>
      </c>
      <c r="B13" t="s">
        <v>565</v>
      </c>
      <c r="G13"/>
      <c r="H13"/>
      <c r="K13" s="292" t="s">
        <v>644</v>
      </c>
      <c r="N13" s="293" t="s">
        <v>646</v>
      </c>
    </row>
    <row r="14" spans="1:25" ht="13.2" outlineLevel="1">
      <c r="A14" t="s">
        <v>38</v>
      </c>
      <c r="B14" t="s">
        <v>566</v>
      </c>
      <c r="G14"/>
      <c r="H14"/>
      <c r="K14">
        <v>2302300</v>
      </c>
      <c r="N14">
        <v>2305110</v>
      </c>
    </row>
    <row r="15" spans="1:25" ht="15" customHeight="1" outlineLevel="1">
      <c r="E15" s="22"/>
      <c r="G15" s="109">
        <v>2301000</v>
      </c>
      <c r="H15" s="109">
        <v>2301000</v>
      </c>
      <c r="I15">
        <v>2304000</v>
      </c>
      <c r="J15">
        <v>2249000</v>
      </c>
      <c r="K15" s="109">
        <v>2302000</v>
      </c>
      <c r="L15" s="109"/>
      <c r="M15" s="109">
        <v>2303000</v>
      </c>
      <c r="N15" s="291">
        <v>2305210</v>
      </c>
      <c r="O15">
        <v>2305300</v>
      </c>
      <c r="P15" s="109">
        <v>2310000</v>
      </c>
      <c r="Q15" s="109">
        <v>2307000</v>
      </c>
      <c r="R15" s="109">
        <v>2311000</v>
      </c>
      <c r="S15" s="109">
        <v>2303100</v>
      </c>
      <c r="T15" s="109">
        <v>2303200</v>
      </c>
      <c r="U15" s="109">
        <v>2308000</v>
      </c>
      <c r="W15">
        <v>2309000</v>
      </c>
      <c r="X15">
        <v>2601000</v>
      </c>
      <c r="Y15">
        <v>2300000</v>
      </c>
    </row>
    <row r="16" spans="1:25" ht="15" customHeight="1" outlineLevel="1">
      <c r="F16" s="1"/>
      <c r="G16" s="109">
        <v>2241000</v>
      </c>
      <c r="H16" s="109">
        <v>2241000</v>
      </c>
      <c r="I16">
        <v>2244000</v>
      </c>
      <c r="J16">
        <v>2312000</v>
      </c>
      <c r="K16" s="109">
        <v>2242000</v>
      </c>
      <c r="L16" s="109"/>
      <c r="M16" s="109">
        <v>2243000</v>
      </c>
      <c r="N16">
        <v>2305000</v>
      </c>
      <c r="P16">
        <v>2247000</v>
      </c>
      <c r="Q16">
        <v>2245000</v>
      </c>
      <c r="R16">
        <v>2248000</v>
      </c>
      <c r="Y16">
        <v>2240000</v>
      </c>
    </row>
    <row r="17" spans="1:26" ht="15" customHeight="1">
      <c r="F17" s="1"/>
      <c r="G17" s="109"/>
      <c r="H17" s="109"/>
      <c r="I17">
        <v>2234000</v>
      </c>
      <c r="K17" s="1">
        <v>2242100</v>
      </c>
      <c r="L17" s="1" t="s">
        <v>641</v>
      </c>
      <c r="M17">
        <v>2303500</v>
      </c>
      <c r="N17">
        <v>2305100</v>
      </c>
      <c r="Z17" s="108" t="e">
        <f>ROUND(([2]!HsGetValue("FCC","Scenario#"&amp;$B$2,"Years#"&amp;$B$4,"Period#"&amp;$B$3,"View#"&amp;$B$10,"Consolidation#"&amp;$B$13,"Data Source#"&amp;$B$11,"Intercompany#"&amp;$B$14,"Movement#"&amp;$B$12,"Custom1#"&amp;$B$6,"Custom2#"&amp;$B$7,"Custom3#"&amp;$B$8,"Custom4#"&amp;$B$9,"Entity#"&amp;$B17,"Account#"&amp;$Y$15)+[2]!HsGetValue("FCC","Scenario#"&amp;$B$2,"Years#"&amp;$B$4,"Period#"&amp;$B$3,"View#"&amp;$B$10,"Consolidation#"&amp;$B$13,"Data Source#"&amp;$B$11,"Intercompany#"&amp;$B$14,"Movement#"&amp;$B$12,"Custom1#"&amp;$B$6,"Custom2#"&amp;$B$7,"Custom3#"&amp;$B$8,"Custom4#"&amp;$B$9,"Entity#"&amp;$B17,"Account#"&amp;$Y$16)),2)</f>
        <v>#VALUE!</v>
      </c>
    </row>
    <row r="18" spans="1:26" ht="15" customHeight="1">
      <c r="F18" s="1"/>
      <c r="G18" s="109"/>
      <c r="H18" s="109"/>
      <c r="K18" s="1">
        <v>2302100</v>
      </c>
      <c r="L18" s="1" t="s">
        <v>642</v>
      </c>
      <c r="M18">
        <v>2243100</v>
      </c>
      <c r="N18">
        <v>2305200</v>
      </c>
    </row>
    <row r="19" spans="1:26" s="111" customFormat="1" ht="38.25" customHeight="1">
      <c r="A19" s="110" t="s">
        <v>567</v>
      </c>
      <c r="B19" s="110" t="s">
        <v>568</v>
      </c>
      <c r="C19" s="111" t="s">
        <v>140</v>
      </c>
      <c r="D19" s="111" t="s">
        <v>46</v>
      </c>
      <c r="E19" s="111" t="s">
        <v>141</v>
      </c>
      <c r="F19" s="112" t="s">
        <v>400</v>
      </c>
      <c r="G19" s="120" t="s">
        <v>397</v>
      </c>
      <c r="H19" s="113" t="s">
        <v>398</v>
      </c>
      <c r="I19" s="111" t="s">
        <v>47</v>
      </c>
      <c r="J19" s="111" t="s">
        <v>139</v>
      </c>
      <c r="K19" s="116" t="s">
        <v>369</v>
      </c>
      <c r="L19" s="116" t="s">
        <v>640</v>
      </c>
      <c r="M19" s="111" t="s">
        <v>2</v>
      </c>
      <c r="N19" s="111" t="s">
        <v>596</v>
      </c>
      <c r="O19" s="111" t="s">
        <v>597</v>
      </c>
      <c r="P19" s="114" t="s">
        <v>175</v>
      </c>
      <c r="Q19" s="117" t="s">
        <v>364</v>
      </c>
      <c r="R19" s="116" t="s">
        <v>392</v>
      </c>
      <c r="S19" s="116" t="s">
        <v>370</v>
      </c>
      <c r="T19" s="116" t="s">
        <v>371</v>
      </c>
      <c r="U19" s="114" t="s">
        <v>176</v>
      </c>
      <c r="V19" s="114" t="s">
        <v>177</v>
      </c>
      <c r="W19" s="114" t="s">
        <v>178</v>
      </c>
      <c r="X19" s="116" t="s">
        <v>372</v>
      </c>
      <c r="Y19" s="111" t="s">
        <v>16</v>
      </c>
    </row>
    <row r="20" spans="1:26" ht="15" customHeight="1">
      <c r="A20" s="107" t="s">
        <v>387</v>
      </c>
      <c r="B20" s="107" t="s">
        <v>264</v>
      </c>
      <c r="C20" s="23">
        <v>40400</v>
      </c>
      <c r="D20" s="23" t="s">
        <v>142</v>
      </c>
      <c r="E20" t="s">
        <v>143</v>
      </c>
      <c r="F20" s="22" t="e">
        <f>SUM(H20:Y20)-U20</f>
        <v>#VALUE!</v>
      </c>
      <c r="G20" s="108" t="e">
        <f>ROUND(([2]!HsGetValue("FCC","Scenario#"&amp;$B$2,"Years#"&amp;$B$4,"Period#"&amp;$B$3,"View#"&amp;$B$10,"Consolidation#"&amp;$B$13,"Data Source#"&amp;B$11,"Intercompany#"&amp;$B$14,"Movement#"&amp;$B$12,"Custom1#"&amp;$B$6,"Custom2#"&amp;$B$7,"Custom3#"&amp;$B$8,"Custom4#"&amp;$B$9,"Entity#"&amp;$B20,"Account#"&amp;$G$15)+[2]!HsGetValue("FCC","Scenario#"&amp;$B$2,"Years#"&amp;$B$4,"Period#"&amp;$B$3,"View#"&amp;$B$10,"Consolidation#"&amp;$B$13,"Data Source#"&amp;B$11,"Intercompany#"&amp;$B$14,"Movement#"&amp;$B$12,"Custom1#"&amp;$B$6,"Custom2#"&amp;$B$7,"Custom3#"&amp;$B$8,"Custom4#"&amp;$B$9,"Entity#"&amp;$B20,"Account#"&amp;$G$16)),2)</f>
        <v>#VALUE!</v>
      </c>
      <c r="H20" s="273" t="e">
        <f>ROUND(([2]!HsGetValue("FCC","Scenario#"&amp;$B$2,"Years#"&amp;$B$4,"Period#"&amp;$B$3,"View#"&amp;$B$10,"Consolidation#"&amp;$B$13,"Data Source#"&amp;$B$11,"Intercompany#"&amp;$B$14,"Movement#"&amp;$B$12,"Custom1#"&amp;$B$6,"Custom2#"&amp;$B$7,"Custom3#"&amp;$B$8,"Custom4#"&amp;$B$9,"Entity#"&amp;$B20,"Account#"&amp;$H$15)+[2]!HsGetValue("FCC","Scenario#"&amp;$B$2,"Years#"&amp;$B$4,"Period#"&amp;$B$3,"View#"&amp;$B$10,"Consolidation#"&amp;$B$13,"Data Source#"&amp;$B$11,"Intercompany#"&amp;$B$14,"Movement#"&amp;$B$12,"Custom1#"&amp;$B$6,"Custom2#"&amp;$B$7,"Custom3#"&amp;$B$8,"Custom4#"&amp;$B$9,"Entity#"&amp;$B20,"Account#"&amp;$H$16)),2)</f>
        <v>#VALUE!</v>
      </c>
      <c r="I20" s="108" t="e">
        <f>ROUND(([2]!HsGetValue("FCC","Scenario#"&amp;$B$2,"Years#"&amp;$B$4,"Period#"&amp;$B$3,"View#"&amp;$B$10,"Consolidation#"&amp;$B$13,"Data Source#"&amp;$B$11,"Intercompany#"&amp;$B$14,"Movement#"&amp;$B$12,"Custom1#"&amp;$B$6,"Custom2#"&amp;$B$7,"Custom3#"&amp;$B$8,"Custom4#"&amp;$B$9,"Entity#"&amp;$B20,"Account#"&amp;$I$15)+[2]!HsGetValue("FCC","Scenario#"&amp;$B$2,"Years#"&amp;$B$4,"Period#"&amp;$B$3,"View#"&amp;$B$10,"Consolidation#"&amp;$B$13,"Data Source#"&amp;$B$11,"Intercompany#"&amp;$B$14,"Movement#"&amp;$B$12,"Custom1#"&amp;$B$6,"Custom2#"&amp;$B$7,"Custom3#"&amp;$B$8,"Custom4#"&amp;$B$9,"Entity#"&amp;$B20,"Account#"&amp;$I$16)+[2]!HsGetValue("FCC","Scenario#"&amp;$B$2,"Years#"&amp;$B$4,"Period#"&amp;$B$3,"View#"&amp;$B$10,"Consolidation#"&amp;$B$13,"Data Source#"&amp;$B$11,"Intercompany#"&amp;$B$14,"Movement#"&amp;$B$12,"Custom1#"&amp;$B$6,"Custom2#"&amp;$B$7,"Custom3#"&amp;$B$8,"Custom4#"&amp;$B$9,"Entity#"&amp;$B20,"Account#"&amp;$I$17)),2)</f>
        <v>#VALUE!</v>
      </c>
      <c r="J20" s="108" t="e">
        <f>ROUND(([2]!HsGetValue("FCC","Scenario#"&amp;$B$2,"Years#"&amp;$B$4,"Period#"&amp;$B$3,"View#"&amp;$B$10,"Consolidation#"&amp;$B$13,"Data Source#"&amp;$B$11,"Intercompany#"&amp;$B$14,"Movement#"&amp;$B$12,"Custom1#"&amp;$B$6,"Custom2#"&amp;$B$7,"Custom3#"&amp;$B$8,"Custom4#"&amp;$B$9,"Entity#"&amp;$B20,"Account#"&amp;$J$15)+[2]!HsGetValue("FCC","Scenario#"&amp;$B$2,"Years#"&amp;$B$4,"Period#"&amp;$B$3,"View#"&amp;$B$10,"Consolidation#"&amp;$B$13,"Data Source#"&amp;$B$11,"Intercompany#"&amp;$B$14,"Movement#"&amp;$B$12,"Custom1#"&amp;$B$6,"Custom2#"&amp;$B$7,"Custom3#"&amp;$B$8,"Custom4#"&amp;$B$9,"Entity#"&amp;$B20,"Account#"&amp;$J$16)),2)</f>
        <v>#VALUE!</v>
      </c>
      <c r="K20" s="108" t="e">
        <f>ROUND(([2]!HsGetValue("FCC","Scenario#"&amp;$B$2,"Years#"&amp;$B$4,"Period#"&amp;$B$3,"View#"&amp;$B$10,"Consolidation#"&amp;$B$13,"Data Source#"&amp;$B$11,"Intercompany#"&amp;$B$14,"Movement#"&amp;$B$12,"Custom1#"&amp;$B$6,"Custom2#"&amp;$B$7,"Custom3#"&amp;$B$8,"Custom4#"&amp;$B$9,"Entity#"&amp;$B20,"Account#"&amp;$K$15)+[2]!HsGetValue("FCC","Scenario#"&amp;$B$2,"Years#"&amp;$B$4,"Period#"&amp;$B$3,"View#"&amp;$B$10,"Consolidation#"&amp;$B$13,"Data Source#"&amp;$B$11,"Intercompany#"&amp;$B$14,"Movement#"&amp;$B$12,"Custom1#"&amp;$B$6,"Custom2#"&amp;$B$7,"Custom3#"&amp;$B$8,"Custom4#"&amp;$B$9,"Entity#"&amp;$B20,"Account#"&amp;$K$16)+[2]!HsGetValue("FCC","Scenario#"&amp;$B$2,"Years#"&amp;$B$4,"Period#"&amp;$B$3,"View#"&amp;$B$10,"Consolidation#"&amp;$B$13,"Data Source#"&amp;$B$11,"Intercompany#"&amp;$B$14,"Movement#"&amp;$B$12,"Custom1#"&amp;$B$6,"Custom2#"&amp;$B$7,"Custom3#"&amp;$B$8,"Custom4#"&amp;$B$9,"Entity#"&amp;$B20,"Account#"&amp;$K$17)+[2]!HsGetValue("FCC","Scenario#"&amp;$B$2,"Years#"&amp;$B$4,"Period#"&amp;$B$3,"View#"&amp;$B$10,"Consolidation#"&amp;$B$13,"Data Source#"&amp;$B$11,"Intercompany#"&amp;$B$14,"Movement#"&amp;$B$12,"Custom1#"&amp;$B$6,"Custom2#"&amp;$B$7,"Custom3#"&amp;$B$8,"Custom4#"&amp;$B$9,"Entity#"&amp;$B20,"Account#"&amp;$K$18)),2)</f>
        <v>#VALUE!</v>
      </c>
      <c r="L20" s="108" t="e">
        <f>ROUND(([2]!HsGetValue("FCC","Scenario#"&amp;$B$2,"Years#"&amp;$B$4,"Period#"&amp;$B$3,"View#"&amp;$B$10,"Consolidation#"&amp;$B$13,"Data Source#"&amp;$B$11,"Intercompany#"&amp;$B$14,"Movement#"&amp;$B$12,"Custom1#"&amp;$B$6,"Custom2#"&amp;$B$7,"Custom3#"&amp;$B$8,"Custom4#"&amp;$B$9,"Entity#"&amp;$B20,"Account#"&amp;$L$17)+[2]!HsGetValue("FCC","Scenario#"&amp;$B$2,"Years#"&amp;$B$4,"Period#"&amp;$B$3,"View#"&amp;$B$10,"Consolidation#"&amp;$B$13,"Data Source#"&amp;$B$11,"Intercompany#"&amp;$B$14,"Movement#"&amp;$B$12,"Custom1#"&amp;$B$6,"Custom2#"&amp;$B$7,"Custom3#"&amp;$B$8,"Custom4#"&amp;$B$9,"Entity#"&amp;$B20,"Account#"&amp;$L$18)),2)</f>
        <v>#VALUE!</v>
      </c>
      <c r="M20" s="108" t="e">
        <f>ROUND(([2]!HsGetValue("FCC","Scenario#"&amp;$B$2,"Years#"&amp;$B$4,"Period#"&amp;$B$3,"View#"&amp;$B$10,"Consolidation#"&amp;$B$13,"Data Source#"&amp;$B$11,"Intercompany#"&amp;$B$14,"Movement#"&amp;$B$12,"Custom1#"&amp;$B$6,"Custom2#"&amp;$B$7,"Custom3#"&amp;$B$8,"Custom4#"&amp;$B$9,"Entity#"&amp;$B20,"Account#"&amp;$M$15)+[2]!HsGetValue("FCC","Scenario#"&amp;$B$2,"Years#"&amp;$B$4,"Period#"&amp;$B$3,"View#"&amp;$B$10,"Consolidation#"&amp;$B$13,"Data Source#"&amp;$B$11,"Intercompany#"&amp;$B$14,"Movement#"&amp;$B$12,"Custom1#"&amp;$B$6,"Custom2#"&amp;$B$7,"Custom3#"&amp;$B$8,"Custom4#"&amp;$B$9,"Entity#"&amp;$B20,"Account#"&amp;$M$16)),2)</f>
        <v>#VALUE!</v>
      </c>
      <c r="N20" s="189" t="e">
        <f>ROUND(([2]!HsGetValue("FCC","Scenario#"&amp;$B$2,"Years#"&amp;$B$4,"Period#"&amp;$B$3,"View#"&amp;$B$10,"Consolidation#"&amp;$B$13,"Data Source#"&amp;$B$11,"Intercompany#"&amp;$B$14,"Movement#"&amp;$B$12,"Custom1#"&amp;$B$6,"Custom2#"&amp;$B$7,"Custom3#"&amp;$B$8,"Custom4#"&amp;$B$9,"Entity#"&amp;$B20,"Account#"&amp;$N$14)+[2]!HsGetValue("FCC","Scenario#"&amp;$B$2,"Years#"&amp;$B$4,"Period#"&amp;$B$3,"View#"&amp;$B$10,"Consolidation#"&amp;$B$13,"Data Source#"&amp;$B$11,"Intercompany#"&amp;$B$14,"Movement#"&amp;$B$12,"Custom1#"&amp;$B$6,"Custom2#"&amp;$B$7,"Custom3#"&amp;$B$8,"Custom4#"&amp;$B$9,"Entity#"&amp;$B20,"Account#"&amp;$N$15)+[2]!HsGetValue("FCC","Scenario#"&amp;$B$2,"Years#"&amp;$B$4,"Period#"&amp;$B$3,"View#"&amp;$B$10,"Consolidation#"&amp;$B$13,"Data Source#"&amp;$B$11,"Intercompany#"&amp;$B$14,"Movement#"&amp;$B$12,"Custom1#"&amp;$B$6,"Custom2#"&amp;$B$7,"Custom3#"&amp;$B$8,"Custom4#"&amp;$B$9,"Entity#"&amp;$B20,"Account#"&amp;$N$16)+[2]!HsGetValue("FCC","Scenario#"&amp;$B$2,"Years#"&amp;$B$4,"Period#"&amp;$B$3,"View#"&amp;$B$10,"Consolidation#"&amp;$B$13,"Data Source#"&amp;$B$11,"Intercompany#"&amp;$B$14,"Movement#"&amp;$B$12,"Custom1#"&amp;$B$6,"Custom2#"&amp;$B$7,"Custom3#"&amp;$B$8,"Custom4#"&amp;$B$9,"Entity#"&amp;$B20,"Account#"&amp;$N$17)+[2]!HsGetValue("FCC","Scenario#"&amp;$B$2,"Years#"&amp;$B$4,"Period#"&amp;$B$3,"View#"&amp;$B$10,"Consolidation#"&amp;$B$13,"Data Source#"&amp;$B$11,"Intercompany#"&amp;$B$14,"Movement#"&amp;$B$12,"Custom1#"&amp;$B$6,"Custom2#"&amp;$B$7,"Custom3#"&amp;$B$8,"Custom4#"&amp;$B$9,"Entity#"&amp;$B20,"Account#"&amp;$N$18)),2)</f>
        <v>#VALUE!</v>
      </c>
      <c r="O20" s="189" t="e">
        <f>ROUND(([2]!HsGetValue("FCC","Scenario#"&amp;$B$2,"Years#"&amp;$B$4,"Period#"&amp;$B$3,"View#"&amp;$B$10,"Consolidation#"&amp;$B$13,"Data Source#"&amp;$B$11,"Intercompany#"&amp;$B$14,"Movement#"&amp;$B$12,"Custom1#"&amp;$B$6,"Custom2#"&amp;$B$7,"Custom3#"&amp;$B$8,"Custom4#"&amp;$B$9,"Entity#"&amp;$B20,"Account#"&amp;$O$15)),2)</f>
        <v>#VALUE!</v>
      </c>
      <c r="P20" s="108" t="e">
        <f>ROUND(([2]!HsGetValue("FCC","Scenario#"&amp;$B$2,"Years#"&amp;$B$4,"Period#"&amp;$B$3,"View#"&amp;$B$10,"Consolidation#"&amp;$B$13,"Data Source#"&amp;$B$11,"Intercompany#"&amp;$B$14,"Movement#"&amp;$B$12,"Custom1#"&amp;$B$6,"Custom2#"&amp;$B$7,"Custom3#"&amp;$B$8,"Custom4#"&amp;$B$9,"Entity#"&amp;$B20,"Account#"&amp;$P$15)+[2]!HsGetValue("FCC","Scenario#"&amp;$B$2,"Years#"&amp;$B$4,"Period#"&amp;$B$3,"View#"&amp;$B$10,"Consolidation#"&amp;$B$13,"Data Source#"&amp;$B$11,"Intercompany#"&amp;$B$14,"Movement#"&amp;$B$12,"Custom1#"&amp;$B$6,"Custom2#"&amp;$B$7,"Custom3#"&amp;$B$8,"Custom4#"&amp;$B$9,"Entity#"&amp;$B20,"Account#"&amp;$P$16)),2)</f>
        <v>#VALUE!</v>
      </c>
      <c r="Q20" s="108" t="e">
        <f>ROUND(([2]!HsGetValue("FCC","Scenario#"&amp;$B$2,"Years#"&amp;$B$4,"Period#"&amp;$B$3,"View#"&amp;$B$10,"Consolidation#"&amp;$B$13,"Data Source#"&amp;$B$11,"Intercompany#"&amp;$B$14,"Movement#"&amp;$B$12,"Custom1#"&amp;$B$6,"Custom2#"&amp;$B$7,"Custom3#"&amp;$B$8,"Custom4#"&amp;$B$9,"Entity#"&amp;$B20,"Account#"&amp;$Q$15)+[2]!HsGetValue("FCC","Scenario#"&amp;$B$2,"Years#"&amp;$B$4,"Period#"&amp;$B$3,"View#"&amp;$B$10,"Consolidation#"&amp;$B$13,"Data Source#"&amp;$B$11,"Intercompany#"&amp;$B$14,"Movement#"&amp;$B$12,"Custom1#"&amp;$B$6,"Custom2#"&amp;$B$7,"Custom3#"&amp;$B$8,"Custom4#"&amp;$B$9,"Entity#"&amp;$B20,"Account#"&amp;$Q$16)),2)</f>
        <v>#VALUE!</v>
      </c>
      <c r="R20" s="108" t="e">
        <f>ROUND(([2]!HsGetValue("FCC","Scenario#"&amp;$B$2,"Years#"&amp;$B$4,"Period#"&amp;$B$3,"View#"&amp;$B$10,"Consolidation#"&amp;$B$13,"Data Source#"&amp;$B$11,"Intercompany#"&amp;$B$14,"Movement#"&amp;$B$12,"Custom1#"&amp;$B$6,"Custom2#"&amp;$B$7,"Custom3#"&amp;$B$8,"Custom4#"&amp;$B$9,"Entity#"&amp;$B20,"Account#"&amp;$R$15)+[2]!HsGetValue("FCC","Scenario#"&amp;$B$2,"Years#"&amp;$B$4,"Period#"&amp;$B$3,"View#"&amp;$B$10,"Consolidation#"&amp;$B$13,"Data Source#"&amp;$B$11,"Intercompany#"&amp;$B$14,"Movement#"&amp;$B$12,"Custom1#"&amp;$B$6,"Custom2#"&amp;$B$7,"Custom3#"&amp;$B$8,"Custom4#"&amp;$B$9,"Entity#"&amp;$B20,"Account#"&amp;$R$16)),2)</f>
        <v>#VALUE!</v>
      </c>
      <c r="S20" s="108" t="e">
        <f>ROUND(([2]!HsGetValue("FCC","Scenario#"&amp;$B$2,"Years#"&amp;$B$4,"Period#"&amp;$B$3,"View#"&amp;$B$10,"Consolidation#"&amp;$B$13,"Data Source#"&amp;$B$11,"Intercompany#"&amp;$B$14,"Movement#"&amp;$B$12,"Custom1#"&amp;$B$6,"Custom2#"&amp;$B$7,"Custom3#"&amp;$B$8,"Custom4#"&amp;$B$9,"Entity#"&amp;$B20,"Account#"&amp;$S$15)),2)</f>
        <v>#VALUE!</v>
      </c>
      <c r="T20" s="108" t="e">
        <f>ROUND(([2]!HsGetValue("FCC","Scenario#"&amp;$B$2,"Years#"&amp;$B$4,"Period#"&amp;$B$3,"View#"&amp;$B$10,"Consolidation#"&amp;$B$13,"Data Source#"&amp;$B$11,"Intercompany#"&amp;$B$14,"Movement#"&amp;$B$12,"Custom1#"&amp;$B$6,"Custom2#"&amp;$B$7,"Custom3#"&amp;$B$8,"Custom4#"&amp;$B$9,"Entity#"&amp;$B20,"Account#"&amp;$T$15)),2)</f>
        <v>#VALUE!</v>
      </c>
      <c r="U20" s="108" t="e">
        <f>ROUND(([2]!HsGetValue("FCC","Scenario#"&amp;$B$2,"Years#"&amp;$B$4,"Period#"&amp;$B$3,"View#"&amp;$B$10,"Consolidation#"&amp;$B$13,"Data Source#"&amp;$B$11,"Intercompany#"&amp;$B$14,"Movement#"&amp;$B$12,"Custom1#"&amp;$B$6,"Custom2#"&amp;$B$7,"Custom3#"&amp;$B$8,"Custom4#"&amp;$B$9,"Entity#"&amp;$B20,"Account#"&amp;$U$15)),2)</f>
        <v>#VALUE!</v>
      </c>
      <c r="V20" s="108"/>
      <c r="W20" s="108" t="e">
        <f>ROUND(([2]!HsGetValue("FCC","Scenario#"&amp;$B$2,"Years#"&amp;$B$4,"Period#"&amp;$B$3,"View#"&amp;$B$10,"Consolidation#"&amp;$B$13,"Data Source#"&amp;$B$11,"Intercompany#"&amp;$B$14,"Movement#"&amp;$B$12,"Custom1#"&amp;$B$6,"Custom2#"&amp;$B$7,"Custom3#"&amp;$B$8,"Custom4#"&amp;$B$9,"Entity#"&amp;$B20,"Account#"&amp;$W$15)),2)</f>
        <v>#VALUE!</v>
      </c>
      <c r="X20" s="108" t="e">
        <f>ROUND(([2]!HsGetValue("FCC","Scenario#"&amp;$B$2,"Years#"&amp;$B$4,"Period#"&amp;$B$3,"View#"&amp;$B$10,"Consolidation#"&amp;$B$13,"Data Source#"&amp;$B$11,"Intercompany#"&amp;$B$14,"Movement#"&amp;$B$12,"Custom1#"&amp;$B$6,"Custom2#"&amp;$B$7,"Custom3#"&amp;$B$8,"Custom4#"&amp;$B$9,"Entity#"&amp;$B20,"Account#"&amp;$X$15)),2)</f>
        <v>#VALUE!</v>
      </c>
      <c r="Y20" s="108" t="e">
        <f>ROUND(([2]!HsGetValue("FCC","Scenario#"&amp;$B$2,"Years#"&amp;$B$4,"Period#"&amp;$B$3,"View#"&amp;$B$10,"Consolidation#"&amp;$B$13,"Data Source#"&amp;$B$11,"Intercompany#"&amp;$B$14,"Movement#"&amp;$B$12,"Custom1#"&amp;$B$6,"Custom2#"&amp;$B$7,"Custom3#"&amp;$B$8,"Custom4#"&amp;$B$9,"Entity#"&amp;$B20,"Account#"&amp;$Y$15)+[2]!HsGetValue("FCC","Scenario#"&amp;$B$2,"Years#"&amp;$B$4,"Period#"&amp;$B$3,"View#"&amp;$B$10,"Consolidation#"&amp;$B$13,"Data Source#"&amp;$B$11,"Intercompany#"&amp;$B$14,"Movement#"&amp;$B$12,"Custom1#"&amp;$B$6,"Custom2#"&amp;$B$7,"Custom3#"&amp;$B$8,"Custom4#"&amp;$B$9,"Entity#"&amp;$B20,"Account#"&amp;$Y$16)),2)</f>
        <v>#VALUE!</v>
      </c>
    </row>
    <row r="21" spans="1:26">
      <c r="A21" s="107" t="s">
        <v>387</v>
      </c>
      <c r="B21" s="107" t="s">
        <v>401</v>
      </c>
      <c r="C21" s="23">
        <v>40500</v>
      </c>
      <c r="D21" s="23" t="s">
        <v>142</v>
      </c>
      <c r="E21" s="1" t="s">
        <v>384</v>
      </c>
      <c r="F21" s="22" t="e">
        <f t="shared" ref="F21:F75" si="0">SUM(H21:Y21)-U21</f>
        <v>#VALUE!</v>
      </c>
      <c r="G21" s="248" t="s">
        <v>570</v>
      </c>
      <c r="H21" s="273" t="e">
        <f>ROUND(([2]!HsGetValue("FCC","Scenario#"&amp;$B$2,"Years#"&amp;$B$4,"Period#"&amp;$B$3,"View#"&amp;$B$10,"Consolidation#"&amp;$B$13,"Data Source#"&amp;$B$11,"Intercompany#"&amp;$B$14,"Movement#"&amp;$B$12,"Custom1#"&amp;$B$6,"Custom2#"&amp;$B$7,"Custom3#"&amp;$B$8,"Custom4#"&amp;$B$9,"Entity#"&amp;$B21,"Account#"&amp;$H$15)+[2]!HsGetValue("FCC","Scenario#"&amp;$B$2,"Years#"&amp;$B$4,"Period#"&amp;$B$3,"View#"&amp;$B$10,"Consolidation#"&amp;$B$13,"Data Source#"&amp;$B$11,"Intercompany#"&amp;$B$14,"Movement#"&amp;$B$12,"Custom1#"&amp;$B$6,"Custom2#"&amp;$B$7,"Custom3#"&amp;$B$8,"Custom4#"&amp;$B$9,"Entity#"&amp;$B21,"Account#"&amp;$H$16)),2)</f>
        <v>#VALUE!</v>
      </c>
      <c r="I21" s="108" t="e">
        <f>ROUND(([2]!HsGetValue("FCC","Scenario#"&amp;$B$2,"Years#"&amp;$B$4,"Period#"&amp;$B$3,"View#"&amp;$B$10,"Consolidation#"&amp;$B$13,"Data Source#"&amp;$B$11,"Intercompany#"&amp;$B$14,"Movement#"&amp;$B$12,"Custom1#"&amp;$B$6,"Custom2#"&amp;$B$7,"Custom3#"&amp;$B$8,"Custom4#"&amp;$B$9,"Entity#"&amp;$B21,"Account#"&amp;$I$15)+[2]!HsGetValue("FCC","Scenario#"&amp;$B$2,"Years#"&amp;$B$4,"Period#"&amp;$B$3,"View#"&amp;$B$10,"Consolidation#"&amp;$B$13,"Data Source#"&amp;$B$11,"Intercompany#"&amp;$B$14,"Movement#"&amp;$B$12,"Custom1#"&amp;$B$6,"Custom2#"&amp;$B$7,"Custom3#"&amp;$B$8,"Custom4#"&amp;$B$9,"Entity#"&amp;$B21,"Account#"&amp;$I$16)+[2]!HsGetValue("FCC","Scenario#"&amp;$B$2,"Years#"&amp;$B$4,"Period#"&amp;$B$3,"View#"&amp;$B$10,"Consolidation#"&amp;$B$13,"Data Source#"&amp;$B$11,"Intercompany#"&amp;$B$14,"Movement#"&amp;$B$12,"Custom1#"&amp;$B$6,"Custom2#"&amp;$B$7,"Custom3#"&amp;$B$8,"Custom4#"&amp;$B$9,"Entity#"&amp;$B21,"Account#"&amp;$I$17)),2)</f>
        <v>#VALUE!</v>
      </c>
      <c r="J21" s="108" t="e">
        <f>ROUND(([2]!HsGetValue("FCC","Scenario#"&amp;$B$2,"Years#"&amp;$B$4,"Period#"&amp;$B$3,"View#"&amp;$B$10,"Consolidation#"&amp;$B$13,"Data Source#"&amp;$B$11,"Intercompany#"&amp;$B$14,"Movement#"&amp;$B$12,"Custom1#"&amp;$B$6,"Custom2#"&amp;$B$7,"Custom3#"&amp;$B$8,"Custom4#"&amp;$B$9,"Entity#"&amp;$B21,"Account#"&amp;$J$15)+[2]!HsGetValue("FCC","Scenario#"&amp;$B$2,"Years#"&amp;$B$4,"Period#"&amp;$B$3,"View#"&amp;$B$10,"Consolidation#"&amp;$B$13,"Data Source#"&amp;$B$11,"Intercompany#"&amp;$B$14,"Movement#"&amp;$B$12,"Custom1#"&amp;$B$6,"Custom2#"&amp;$B$7,"Custom3#"&amp;$B$8,"Custom4#"&amp;$B$9,"Entity#"&amp;$B21,"Account#"&amp;$J$16)),2)</f>
        <v>#VALUE!</v>
      </c>
      <c r="K21" s="108">
        <f>11955820.78-1706887.04</f>
        <v>10248933.739999998</v>
      </c>
      <c r="L21" s="108" t="e">
        <f>ROUND(([2]!HsGetValue("FCC","Scenario#"&amp;$B$2,"Years#"&amp;$B$4,"Period#"&amp;$B$3,"View#"&amp;$B$10,"Consolidation#"&amp;$B$13,"Data Source#"&amp;$B$11,"Intercompany#"&amp;$B$14,"Movement#"&amp;$B$12,"Custom1#"&amp;$B$6,"Custom2#"&amp;$B$7,"Custom3#"&amp;$B$8,"Custom4#"&amp;$B$9,"Entity#"&amp;$B21,"Account#"&amp;$L$17)+[2]!HsGetValue("FCC","Scenario#"&amp;$B$2,"Years#"&amp;$B$4,"Period#"&amp;$B$3,"View#"&amp;$B$10,"Consolidation#"&amp;$B$13,"Data Source#"&amp;$B$11,"Intercompany#"&amp;$B$14,"Movement#"&amp;$B$12,"Custom1#"&amp;$B$6,"Custom2#"&amp;$B$7,"Custom3#"&amp;$B$8,"Custom4#"&amp;$B$9,"Entity#"&amp;$B21,"Account#"&amp;$L$18)),2)</f>
        <v>#VALUE!</v>
      </c>
      <c r="M21" s="108" t="e">
        <f>ROUND(([2]!HsGetValue("FCC","Scenario#"&amp;$B$2,"Years#"&amp;$B$4,"Period#"&amp;$B$3,"View#"&amp;$B$10,"Consolidation#"&amp;$B$13,"Data Source#"&amp;$B$11,"Intercompany#"&amp;$B$14,"Movement#"&amp;$B$12,"Custom1#"&amp;$B$6,"Custom2#"&amp;$B$7,"Custom3#"&amp;$B$8,"Custom4#"&amp;$B$9,"Entity#"&amp;$B21,"Account#"&amp;$M$15)+[2]!HsGetValue("FCC","Scenario#"&amp;$B$2,"Years#"&amp;$B$4,"Period#"&amp;$B$3,"View#"&amp;$B$10,"Consolidation#"&amp;$B$13,"Data Source#"&amp;$B$11,"Intercompany#"&amp;$B$14,"Movement#"&amp;$B$12,"Custom1#"&amp;$B$6,"Custom2#"&amp;$B$7,"Custom3#"&amp;$B$8,"Custom4#"&amp;$B$9,"Entity#"&amp;$B21,"Account#"&amp;$M$16)),2)</f>
        <v>#VALUE!</v>
      </c>
      <c r="N21" s="189" t="e">
        <f>ROUND(([2]!HsGetValue("FCC","Scenario#"&amp;$B$2,"Years#"&amp;$B$4,"Period#"&amp;$B$3,"View#"&amp;$B$10,"Consolidation#"&amp;$B$13,"Data Source#"&amp;$B$11,"Intercompany#"&amp;$B$14,"Movement#"&amp;$B$12,"Custom1#"&amp;$B$6,"Custom2#"&amp;$B$7,"Custom3#"&amp;$B$8,"Custom4#"&amp;$B$9,"Entity#"&amp;$B21,"Account#"&amp;$N$14)+[2]!HsGetValue("FCC","Scenario#"&amp;$B$2,"Years#"&amp;$B$4,"Period#"&amp;$B$3,"View#"&amp;$B$10,"Consolidation#"&amp;$B$13,"Data Source#"&amp;$B$11,"Intercompany#"&amp;$B$14,"Movement#"&amp;$B$12,"Custom1#"&amp;$B$6,"Custom2#"&amp;$B$7,"Custom3#"&amp;$B$8,"Custom4#"&amp;$B$9,"Entity#"&amp;$B21,"Account#"&amp;$N$15)+[2]!HsGetValue("FCC","Scenario#"&amp;$B$2,"Years#"&amp;$B$4,"Period#"&amp;$B$3,"View#"&amp;$B$10,"Consolidation#"&amp;$B$13,"Data Source#"&amp;$B$11,"Intercompany#"&amp;$B$14,"Movement#"&amp;$B$12,"Custom1#"&amp;$B$6,"Custom2#"&amp;$B$7,"Custom3#"&amp;$B$8,"Custom4#"&amp;$B$9,"Entity#"&amp;$B21,"Account#"&amp;$N$16)+[2]!HsGetValue("FCC","Scenario#"&amp;$B$2,"Years#"&amp;$B$4,"Period#"&amp;$B$3,"View#"&amp;$B$10,"Consolidation#"&amp;$B$13,"Data Source#"&amp;$B$11,"Intercompany#"&amp;$B$14,"Movement#"&amp;$B$12,"Custom1#"&amp;$B$6,"Custom2#"&amp;$B$7,"Custom3#"&amp;$B$8,"Custom4#"&amp;$B$9,"Entity#"&amp;$B21,"Account#"&amp;$N$17)+[2]!HsGetValue("FCC","Scenario#"&amp;$B$2,"Years#"&amp;$B$4,"Period#"&amp;$B$3,"View#"&amp;$B$10,"Consolidation#"&amp;$B$13,"Data Source#"&amp;$B$11,"Intercompany#"&amp;$B$14,"Movement#"&amp;$B$12,"Custom1#"&amp;$B$6,"Custom2#"&amp;$B$7,"Custom3#"&amp;$B$8,"Custom4#"&amp;$B$9,"Entity#"&amp;$B21,"Account#"&amp;$N$18)),2)</f>
        <v>#VALUE!</v>
      </c>
      <c r="O21" s="189" t="e">
        <f>ROUND(([2]!HsGetValue("FCC","Scenario#"&amp;$B$2,"Years#"&amp;$B$4,"Period#"&amp;$B$3,"View#"&amp;$B$10,"Consolidation#"&amp;$B$13,"Data Source#"&amp;$B$11,"Intercompany#"&amp;$B$14,"Movement#"&amp;$B$12,"Custom1#"&amp;$B$6,"Custom2#"&amp;$B$7,"Custom3#"&amp;$B$8,"Custom4#"&amp;$B$9,"Entity#"&amp;$B21,"Account#"&amp;$O$15)),2)</f>
        <v>#VALUE!</v>
      </c>
      <c r="P21" s="108" t="e">
        <f>ROUND(([2]!HsGetValue("FCC","Scenario#"&amp;$B$2,"Years#"&amp;$B$4,"Period#"&amp;$B$3,"View#"&amp;$B$10,"Consolidation#"&amp;$B$13,"Data Source#"&amp;$B$11,"Intercompany#"&amp;$B$14,"Movement#"&amp;$B$12,"Custom1#"&amp;$B$6,"Custom2#"&amp;$B$7,"Custom3#"&amp;$B$8,"Custom4#"&amp;$B$9,"Entity#"&amp;$B21,"Account#"&amp;$P$15)+[2]!HsGetValue("FCC","Scenario#"&amp;$B$2,"Years#"&amp;$B$4,"Period#"&amp;$B$3,"View#"&amp;$B$10,"Consolidation#"&amp;$B$13,"Data Source#"&amp;$B$11,"Intercompany#"&amp;$B$14,"Movement#"&amp;$B$12,"Custom1#"&amp;$B$6,"Custom2#"&amp;$B$7,"Custom3#"&amp;$B$8,"Custom4#"&amp;$B$9,"Entity#"&amp;$B21,"Account#"&amp;$P$16)),2)</f>
        <v>#VALUE!</v>
      </c>
      <c r="Q21" s="108" t="e">
        <f>ROUND(([2]!HsGetValue("FCC","Scenario#"&amp;$B$2,"Years#"&amp;$B$4,"Period#"&amp;$B$3,"View#"&amp;$B$10,"Consolidation#"&amp;$B$13,"Data Source#"&amp;$B$11,"Intercompany#"&amp;$B$14,"Movement#"&amp;$B$12,"Custom1#"&amp;$B$6,"Custom2#"&amp;$B$7,"Custom3#"&amp;$B$8,"Custom4#"&amp;$B$9,"Entity#"&amp;$B21,"Account#"&amp;$Q$15)+[2]!HsGetValue("FCC","Scenario#"&amp;$B$2,"Years#"&amp;$B$4,"Period#"&amp;$B$3,"View#"&amp;$B$10,"Consolidation#"&amp;$B$13,"Data Source#"&amp;$B$11,"Intercompany#"&amp;$B$14,"Movement#"&amp;$B$12,"Custom1#"&amp;$B$6,"Custom2#"&amp;$B$7,"Custom3#"&amp;$B$8,"Custom4#"&amp;$B$9,"Entity#"&amp;$B21,"Account#"&amp;$Q$16)),2)</f>
        <v>#VALUE!</v>
      </c>
      <c r="R21" s="108" t="e">
        <f>ROUND(([2]!HsGetValue("FCC","Scenario#"&amp;$B$2,"Years#"&amp;$B$4,"Period#"&amp;$B$3,"View#"&amp;$B$10,"Consolidation#"&amp;$B$13,"Data Source#"&amp;$B$11,"Intercompany#"&amp;$B$14,"Movement#"&amp;$B$12,"Custom1#"&amp;$B$6,"Custom2#"&amp;$B$7,"Custom3#"&amp;$B$8,"Custom4#"&amp;$B$9,"Entity#"&amp;$B21,"Account#"&amp;$R$15)+[2]!HsGetValue("FCC","Scenario#"&amp;$B$2,"Years#"&amp;$B$4,"Period#"&amp;$B$3,"View#"&amp;$B$10,"Consolidation#"&amp;$B$13,"Data Source#"&amp;$B$11,"Intercompany#"&amp;$B$14,"Movement#"&amp;$B$12,"Custom1#"&amp;$B$6,"Custom2#"&amp;$B$7,"Custom3#"&amp;$B$8,"Custom4#"&amp;$B$9,"Entity#"&amp;$B21,"Account#"&amp;$R$16)),2)</f>
        <v>#VALUE!</v>
      </c>
      <c r="S21" s="108" t="e">
        <f>ROUND(([2]!HsGetValue("FCC","Scenario#"&amp;$B$2,"Years#"&amp;$B$4,"Period#"&amp;$B$3,"View#"&amp;$B$10,"Consolidation#"&amp;$B$13,"Data Source#"&amp;$B$11,"Intercompany#"&amp;$B$14,"Movement#"&amp;$B$12,"Custom1#"&amp;$B$6,"Custom2#"&amp;$B$7,"Custom3#"&amp;$B$8,"Custom4#"&amp;$B$9,"Entity#"&amp;$B21,"Account#"&amp;$S$15)),2)</f>
        <v>#VALUE!</v>
      </c>
      <c r="T21" s="108" t="e">
        <f>ROUND(([2]!HsGetValue("FCC","Scenario#"&amp;$B$2,"Years#"&amp;$B$4,"Period#"&amp;$B$3,"View#"&amp;$B$10,"Consolidation#"&amp;$B$13,"Data Source#"&amp;$B$11,"Intercompany#"&amp;$B$14,"Movement#"&amp;$B$12,"Custom1#"&amp;$B$6,"Custom2#"&amp;$B$7,"Custom3#"&amp;$B$8,"Custom4#"&amp;$B$9,"Entity#"&amp;$B21,"Account#"&amp;$T$15)),2)</f>
        <v>#VALUE!</v>
      </c>
      <c r="U21" s="108" t="e">
        <f>ROUND(([2]!HsGetValue("FCC","Scenario#"&amp;$B$2,"Years#"&amp;$B$4,"Period#"&amp;$B$3,"View#"&amp;$B$10,"Consolidation#"&amp;$B$13,"Data Source#"&amp;$B$11,"Intercompany#"&amp;$B$14,"Movement#"&amp;$B$12,"Custom1#"&amp;$B$6,"Custom2#"&amp;$B$7,"Custom3#"&amp;$B$8,"Custom4#"&amp;$B$9,"Entity#"&amp;$B21,"Account#"&amp;$U$15)),2)</f>
        <v>#VALUE!</v>
      </c>
      <c r="V21" s="108"/>
      <c r="W21" s="108" t="e">
        <f>ROUND(([2]!HsGetValue("FCC","Scenario#"&amp;$B$2,"Years#"&amp;$B$4,"Period#"&amp;$B$3,"View#"&amp;$B$10,"Consolidation#"&amp;$B$13,"Data Source#"&amp;$B$11,"Intercompany#"&amp;$B$14,"Movement#"&amp;$B$12,"Custom1#"&amp;$B$6,"Custom2#"&amp;$B$7,"Custom3#"&amp;$B$8,"Custom4#"&amp;$B$9,"Entity#"&amp;$B21,"Account#"&amp;$W$15)),2)</f>
        <v>#VALUE!</v>
      </c>
      <c r="X21" s="108" t="e">
        <f>ROUND(([2]!HsGetValue("FCC","Scenario#"&amp;$B$2,"Years#"&amp;$B$4,"Period#"&amp;$B$3,"View#"&amp;$B$10,"Consolidation#"&amp;$B$13,"Data Source#"&amp;$B$11,"Intercompany#"&amp;$B$14,"Movement#"&amp;$B$12,"Custom1#"&amp;$B$6,"Custom2#"&amp;$B$7,"Custom3#"&amp;$B$8,"Custom4#"&amp;$B$9,"Entity#"&amp;$B21,"Account#"&amp;$X$15)),2)</f>
        <v>#VALUE!</v>
      </c>
      <c r="Y21" s="108" t="e">
        <f>ROUND(([2]!HsGetValue("FCC","Scenario#"&amp;$B$2,"Years#"&amp;$B$4,"Period#"&amp;$B$3,"View#"&amp;$B$10,"Consolidation#"&amp;$B$13,"Data Source#"&amp;$B$11,"Intercompany#"&amp;$B$14,"Movement#"&amp;$B$12,"Custom1#"&amp;$B$6,"Custom2#"&amp;$B$7,"Custom3#"&amp;$B$8,"Custom4#"&amp;$B$9,"Entity#"&amp;$B21,"Account#"&amp;$Y$15)+[2]!HsGetValue("FCC","Scenario#"&amp;$B$2,"Years#"&amp;$B$4,"Period#"&amp;$B$3,"View#"&amp;$B$10,"Consolidation#"&amp;$B$13,"Data Source#"&amp;$B$11,"Intercompany#"&amp;$B$14,"Movement#"&amp;$B$12,"Custom1#"&amp;$B$6,"Custom2#"&amp;$B$7,"Custom3#"&amp;$B$8,"Custom4#"&amp;$B$9,"Entity#"&amp;$B21,"Account#"&amp;$Y$16)),2)</f>
        <v>#VALUE!</v>
      </c>
    </row>
    <row r="22" spans="1:26">
      <c r="A22" s="107" t="s">
        <v>387</v>
      </c>
      <c r="B22" s="107" t="s">
        <v>265</v>
      </c>
      <c r="C22" s="23">
        <v>40600</v>
      </c>
      <c r="D22" s="23" t="s">
        <v>142</v>
      </c>
      <c r="E22" t="s">
        <v>49</v>
      </c>
      <c r="F22" s="22" t="e">
        <f t="shared" si="0"/>
        <v>#VALUE!</v>
      </c>
      <c r="G22" s="248" t="s">
        <v>570</v>
      </c>
      <c r="H22" s="273" t="e">
        <f>ROUND(([2]!HsGetValue("FCC","Scenario#"&amp;$B$2,"Years#"&amp;$B$4,"Period#"&amp;$B$3,"View#"&amp;$B$10,"Consolidation#"&amp;$B$13,"Data Source#"&amp;$B$11,"Intercompany#"&amp;$B$14,"Movement#"&amp;$B$12,"Custom1#"&amp;$B$6,"Custom2#"&amp;$B$7,"Custom3#"&amp;$B$8,"Custom4#"&amp;$B$9,"Entity#"&amp;$B22,"Account#"&amp;$H$15)+[2]!HsGetValue("FCC","Scenario#"&amp;$B$2,"Years#"&amp;$B$4,"Period#"&amp;$B$3,"View#"&amp;$B$10,"Consolidation#"&amp;$B$13,"Data Source#"&amp;$B$11,"Intercompany#"&amp;$B$14,"Movement#"&amp;$B$12,"Custom1#"&amp;$B$6,"Custom2#"&amp;$B$7,"Custom3#"&amp;$B$8,"Custom4#"&amp;$B$9,"Entity#"&amp;$B22,"Account#"&amp;$H$16)),2)</f>
        <v>#VALUE!</v>
      </c>
      <c r="I22" s="108" t="e">
        <f>ROUND(([2]!HsGetValue("FCC","Scenario#"&amp;$B$2,"Years#"&amp;$B$4,"Period#"&amp;$B$3,"View#"&amp;$B$10,"Consolidation#"&amp;$B$13,"Data Source#"&amp;$B$11,"Intercompany#"&amp;$B$14,"Movement#"&amp;$B$12,"Custom1#"&amp;$B$6,"Custom2#"&amp;$B$7,"Custom3#"&amp;$B$8,"Custom4#"&amp;$B$9,"Entity#"&amp;$B22,"Account#"&amp;$I$15)+[2]!HsGetValue("FCC","Scenario#"&amp;$B$2,"Years#"&amp;$B$4,"Period#"&amp;$B$3,"View#"&amp;$B$10,"Consolidation#"&amp;$B$13,"Data Source#"&amp;$B$11,"Intercompany#"&amp;$B$14,"Movement#"&amp;$B$12,"Custom1#"&amp;$B$6,"Custom2#"&amp;$B$7,"Custom3#"&amp;$B$8,"Custom4#"&amp;$B$9,"Entity#"&amp;$B22,"Account#"&amp;$I$16)+[2]!HsGetValue("FCC","Scenario#"&amp;$B$2,"Years#"&amp;$B$4,"Period#"&amp;$B$3,"View#"&amp;$B$10,"Consolidation#"&amp;$B$13,"Data Source#"&amp;$B$11,"Intercompany#"&amp;$B$14,"Movement#"&amp;$B$12,"Custom1#"&amp;$B$6,"Custom2#"&amp;$B$7,"Custom3#"&amp;$B$8,"Custom4#"&amp;$B$9,"Entity#"&amp;$B22,"Account#"&amp;$I$17)),2)</f>
        <v>#VALUE!</v>
      </c>
      <c r="J22" s="108" t="e">
        <f>ROUND(([2]!HsGetValue("FCC","Scenario#"&amp;$B$2,"Years#"&amp;$B$4,"Period#"&amp;$B$3,"View#"&amp;$B$10,"Consolidation#"&amp;$B$13,"Data Source#"&amp;$B$11,"Intercompany#"&amp;$B$14,"Movement#"&amp;$B$12,"Custom1#"&amp;$B$6,"Custom2#"&amp;$B$7,"Custom3#"&amp;$B$8,"Custom4#"&amp;$B$9,"Entity#"&amp;$B22,"Account#"&amp;$J$15)+[2]!HsGetValue("FCC","Scenario#"&amp;$B$2,"Years#"&amp;$B$4,"Period#"&amp;$B$3,"View#"&amp;$B$10,"Consolidation#"&amp;$B$13,"Data Source#"&amp;$B$11,"Intercompany#"&amp;$B$14,"Movement#"&amp;$B$12,"Custom1#"&amp;$B$6,"Custom2#"&amp;$B$7,"Custom3#"&amp;$B$8,"Custom4#"&amp;$B$9,"Entity#"&amp;$B22,"Account#"&amp;$J$16)),2)</f>
        <v>#VALUE!</v>
      </c>
      <c r="K22" s="108">
        <f>298326.93-55771.57</f>
        <v>242555.36</v>
      </c>
      <c r="L22" s="108" t="e">
        <f>ROUND(([2]!HsGetValue("FCC","Scenario#"&amp;$B$2,"Years#"&amp;$B$4,"Period#"&amp;$B$3,"View#"&amp;$B$10,"Consolidation#"&amp;$B$13,"Data Source#"&amp;$B$11,"Intercompany#"&amp;$B$14,"Movement#"&amp;$B$12,"Custom1#"&amp;$B$6,"Custom2#"&amp;$B$7,"Custom3#"&amp;$B$8,"Custom4#"&amp;$B$9,"Entity#"&amp;$B22,"Account#"&amp;$L$17)+[2]!HsGetValue("FCC","Scenario#"&amp;$B$2,"Years#"&amp;$B$4,"Period#"&amp;$B$3,"View#"&amp;$B$10,"Consolidation#"&amp;$B$13,"Data Source#"&amp;$B$11,"Intercompany#"&amp;$B$14,"Movement#"&amp;$B$12,"Custom1#"&amp;$B$6,"Custom2#"&amp;$B$7,"Custom3#"&amp;$B$8,"Custom4#"&amp;$B$9,"Entity#"&amp;$B22,"Account#"&amp;$L$18)),2)</f>
        <v>#VALUE!</v>
      </c>
      <c r="M22" s="108" t="e">
        <f>ROUND(([2]!HsGetValue("FCC","Scenario#"&amp;$B$2,"Years#"&amp;$B$4,"Period#"&amp;$B$3,"View#"&amp;$B$10,"Consolidation#"&amp;$B$13,"Data Source#"&amp;$B$11,"Intercompany#"&amp;$B$14,"Movement#"&amp;$B$12,"Custom1#"&amp;$B$6,"Custom2#"&amp;$B$7,"Custom3#"&amp;$B$8,"Custom4#"&amp;$B$9,"Entity#"&amp;$B22,"Account#"&amp;$M$15)+[2]!HsGetValue("FCC","Scenario#"&amp;$B$2,"Years#"&amp;$B$4,"Period#"&amp;$B$3,"View#"&amp;$B$10,"Consolidation#"&amp;$B$13,"Data Source#"&amp;$B$11,"Intercompany#"&amp;$B$14,"Movement#"&amp;$B$12,"Custom1#"&amp;$B$6,"Custom2#"&amp;$B$7,"Custom3#"&amp;$B$8,"Custom4#"&amp;$B$9,"Entity#"&amp;$B22,"Account#"&amp;$M$16)),2)</f>
        <v>#VALUE!</v>
      </c>
      <c r="N22" s="189" t="e">
        <f>ROUND(([2]!HsGetValue("FCC","Scenario#"&amp;$B$2,"Years#"&amp;$B$4,"Period#"&amp;$B$3,"View#"&amp;$B$10,"Consolidation#"&amp;$B$13,"Data Source#"&amp;$B$11,"Intercompany#"&amp;$B$14,"Movement#"&amp;$B$12,"Custom1#"&amp;$B$6,"Custom2#"&amp;$B$7,"Custom3#"&amp;$B$8,"Custom4#"&amp;$B$9,"Entity#"&amp;$B22,"Account#"&amp;$N$14)+[2]!HsGetValue("FCC","Scenario#"&amp;$B$2,"Years#"&amp;$B$4,"Period#"&amp;$B$3,"View#"&amp;$B$10,"Consolidation#"&amp;$B$13,"Data Source#"&amp;$B$11,"Intercompany#"&amp;$B$14,"Movement#"&amp;$B$12,"Custom1#"&amp;$B$6,"Custom2#"&amp;$B$7,"Custom3#"&amp;$B$8,"Custom4#"&amp;$B$9,"Entity#"&amp;$B22,"Account#"&amp;$N$15)+[2]!HsGetValue("FCC","Scenario#"&amp;$B$2,"Years#"&amp;$B$4,"Period#"&amp;$B$3,"View#"&amp;$B$10,"Consolidation#"&amp;$B$13,"Data Source#"&amp;$B$11,"Intercompany#"&amp;$B$14,"Movement#"&amp;$B$12,"Custom1#"&amp;$B$6,"Custom2#"&amp;$B$7,"Custom3#"&amp;$B$8,"Custom4#"&amp;$B$9,"Entity#"&amp;$B22,"Account#"&amp;$N$16)+[2]!HsGetValue("FCC","Scenario#"&amp;$B$2,"Years#"&amp;$B$4,"Period#"&amp;$B$3,"View#"&amp;$B$10,"Consolidation#"&amp;$B$13,"Data Source#"&amp;$B$11,"Intercompany#"&amp;$B$14,"Movement#"&amp;$B$12,"Custom1#"&amp;$B$6,"Custom2#"&amp;$B$7,"Custom3#"&amp;$B$8,"Custom4#"&amp;$B$9,"Entity#"&amp;$B22,"Account#"&amp;$N$17)+[2]!HsGetValue("FCC","Scenario#"&amp;$B$2,"Years#"&amp;$B$4,"Period#"&amp;$B$3,"View#"&amp;$B$10,"Consolidation#"&amp;$B$13,"Data Source#"&amp;$B$11,"Intercompany#"&amp;$B$14,"Movement#"&amp;$B$12,"Custom1#"&amp;$B$6,"Custom2#"&amp;$B$7,"Custom3#"&amp;$B$8,"Custom4#"&amp;$B$9,"Entity#"&amp;$B22,"Account#"&amp;$N$18)),2)</f>
        <v>#VALUE!</v>
      </c>
      <c r="O22" s="189" t="e">
        <f>ROUND(([2]!HsGetValue("FCC","Scenario#"&amp;$B$2,"Years#"&amp;$B$4,"Period#"&amp;$B$3,"View#"&amp;$B$10,"Consolidation#"&amp;$B$13,"Data Source#"&amp;$B$11,"Intercompany#"&amp;$B$14,"Movement#"&amp;$B$12,"Custom1#"&amp;$B$6,"Custom2#"&amp;$B$7,"Custom3#"&amp;$B$8,"Custom4#"&amp;$B$9,"Entity#"&amp;$B22,"Account#"&amp;$O$15)),2)</f>
        <v>#VALUE!</v>
      </c>
      <c r="P22" s="108" t="e">
        <f>ROUND(([2]!HsGetValue("FCC","Scenario#"&amp;$B$2,"Years#"&amp;$B$4,"Period#"&amp;$B$3,"View#"&amp;$B$10,"Consolidation#"&amp;$B$13,"Data Source#"&amp;$B$11,"Intercompany#"&amp;$B$14,"Movement#"&amp;$B$12,"Custom1#"&amp;$B$6,"Custom2#"&amp;$B$7,"Custom3#"&amp;$B$8,"Custom4#"&amp;$B$9,"Entity#"&amp;$B22,"Account#"&amp;$P$15)+[2]!HsGetValue("FCC","Scenario#"&amp;$B$2,"Years#"&amp;$B$4,"Period#"&amp;$B$3,"View#"&amp;$B$10,"Consolidation#"&amp;$B$13,"Data Source#"&amp;$B$11,"Intercompany#"&amp;$B$14,"Movement#"&amp;$B$12,"Custom1#"&amp;$B$6,"Custom2#"&amp;$B$7,"Custom3#"&amp;$B$8,"Custom4#"&amp;$B$9,"Entity#"&amp;$B22,"Account#"&amp;$P$16)),2)</f>
        <v>#VALUE!</v>
      </c>
      <c r="Q22" s="108" t="e">
        <f>ROUND(([2]!HsGetValue("FCC","Scenario#"&amp;$B$2,"Years#"&amp;$B$4,"Period#"&amp;$B$3,"View#"&amp;$B$10,"Consolidation#"&amp;$B$13,"Data Source#"&amp;$B$11,"Intercompany#"&amp;$B$14,"Movement#"&amp;$B$12,"Custom1#"&amp;$B$6,"Custom2#"&amp;$B$7,"Custom3#"&amp;$B$8,"Custom4#"&amp;$B$9,"Entity#"&amp;$B22,"Account#"&amp;$Q$15)+[2]!HsGetValue("FCC","Scenario#"&amp;$B$2,"Years#"&amp;$B$4,"Period#"&amp;$B$3,"View#"&amp;$B$10,"Consolidation#"&amp;$B$13,"Data Source#"&amp;$B$11,"Intercompany#"&amp;$B$14,"Movement#"&amp;$B$12,"Custom1#"&amp;$B$6,"Custom2#"&amp;$B$7,"Custom3#"&amp;$B$8,"Custom4#"&amp;$B$9,"Entity#"&amp;$B22,"Account#"&amp;$Q$16)),2)</f>
        <v>#VALUE!</v>
      </c>
      <c r="R22" s="108" t="e">
        <f>ROUND(([2]!HsGetValue("FCC","Scenario#"&amp;$B$2,"Years#"&amp;$B$4,"Period#"&amp;$B$3,"View#"&amp;$B$10,"Consolidation#"&amp;$B$13,"Data Source#"&amp;$B$11,"Intercompany#"&amp;$B$14,"Movement#"&amp;$B$12,"Custom1#"&amp;$B$6,"Custom2#"&amp;$B$7,"Custom3#"&amp;$B$8,"Custom4#"&amp;$B$9,"Entity#"&amp;$B22,"Account#"&amp;$R$15)+[2]!HsGetValue("FCC","Scenario#"&amp;$B$2,"Years#"&amp;$B$4,"Period#"&amp;$B$3,"View#"&amp;$B$10,"Consolidation#"&amp;$B$13,"Data Source#"&amp;$B$11,"Intercompany#"&amp;$B$14,"Movement#"&amp;$B$12,"Custom1#"&amp;$B$6,"Custom2#"&amp;$B$7,"Custom3#"&amp;$B$8,"Custom4#"&amp;$B$9,"Entity#"&amp;$B22,"Account#"&amp;$R$16)),2)</f>
        <v>#VALUE!</v>
      </c>
      <c r="S22" s="108" t="e">
        <f>ROUND(([2]!HsGetValue("FCC","Scenario#"&amp;$B$2,"Years#"&amp;$B$4,"Period#"&amp;$B$3,"View#"&amp;$B$10,"Consolidation#"&amp;$B$13,"Data Source#"&amp;$B$11,"Intercompany#"&amp;$B$14,"Movement#"&amp;$B$12,"Custom1#"&amp;$B$6,"Custom2#"&amp;$B$7,"Custom3#"&amp;$B$8,"Custom4#"&amp;$B$9,"Entity#"&amp;$B22,"Account#"&amp;$S$15)),2)</f>
        <v>#VALUE!</v>
      </c>
      <c r="T22" s="108" t="e">
        <f>ROUND(([2]!HsGetValue("FCC","Scenario#"&amp;$B$2,"Years#"&amp;$B$4,"Period#"&amp;$B$3,"View#"&amp;$B$10,"Consolidation#"&amp;$B$13,"Data Source#"&amp;$B$11,"Intercompany#"&amp;$B$14,"Movement#"&amp;$B$12,"Custom1#"&amp;$B$6,"Custom2#"&amp;$B$7,"Custom3#"&amp;$B$8,"Custom4#"&amp;$B$9,"Entity#"&amp;$B22,"Account#"&amp;$T$15)),2)</f>
        <v>#VALUE!</v>
      </c>
      <c r="U22" s="108" t="e">
        <f>ROUND(([2]!HsGetValue("FCC","Scenario#"&amp;$B$2,"Years#"&amp;$B$4,"Period#"&amp;$B$3,"View#"&amp;$B$10,"Consolidation#"&amp;$B$13,"Data Source#"&amp;$B$11,"Intercompany#"&amp;$B$14,"Movement#"&amp;$B$12,"Custom1#"&amp;$B$6,"Custom2#"&amp;$B$7,"Custom3#"&amp;$B$8,"Custom4#"&amp;$B$9,"Entity#"&amp;$B22,"Account#"&amp;$U$15)),2)</f>
        <v>#VALUE!</v>
      </c>
      <c r="V22" s="108"/>
      <c r="W22" s="108" t="e">
        <f>ROUND(([2]!HsGetValue("FCC","Scenario#"&amp;$B$2,"Years#"&amp;$B$4,"Period#"&amp;$B$3,"View#"&amp;$B$10,"Consolidation#"&amp;$B$13,"Data Source#"&amp;$B$11,"Intercompany#"&amp;$B$14,"Movement#"&amp;$B$12,"Custom1#"&amp;$B$6,"Custom2#"&amp;$B$7,"Custom3#"&amp;$B$8,"Custom4#"&amp;$B$9,"Entity#"&amp;$B22,"Account#"&amp;$W$15)),2)</f>
        <v>#VALUE!</v>
      </c>
      <c r="X22" s="108" t="e">
        <f>ROUND(([2]!HsGetValue("FCC","Scenario#"&amp;$B$2,"Years#"&amp;$B$4,"Period#"&amp;$B$3,"View#"&amp;$B$10,"Consolidation#"&amp;$B$13,"Data Source#"&amp;$B$11,"Intercompany#"&amp;$B$14,"Movement#"&amp;$B$12,"Custom1#"&amp;$B$6,"Custom2#"&amp;$B$7,"Custom3#"&amp;$B$8,"Custom4#"&amp;$B$9,"Entity#"&amp;$B22,"Account#"&amp;$X$15)),2)</f>
        <v>#VALUE!</v>
      </c>
      <c r="Y22" s="108" t="e">
        <f>ROUND(([2]!HsGetValue("FCC","Scenario#"&amp;$B$2,"Years#"&amp;$B$4,"Period#"&amp;$B$3,"View#"&amp;$B$10,"Consolidation#"&amp;$B$13,"Data Source#"&amp;$B$11,"Intercompany#"&amp;$B$14,"Movement#"&amp;$B$12,"Custom1#"&amp;$B$6,"Custom2#"&amp;$B$7,"Custom3#"&amp;$B$8,"Custom4#"&amp;$B$9,"Entity#"&amp;$B22,"Account#"&amp;$Y$15)+[2]!HsGetValue("FCC","Scenario#"&amp;$B$2,"Years#"&amp;$B$4,"Period#"&amp;$B$3,"View#"&amp;$B$10,"Consolidation#"&amp;$B$13,"Data Source#"&amp;$B$11,"Intercompany#"&amp;$B$14,"Movement#"&amp;$B$12,"Custom1#"&amp;$B$6,"Custom2#"&amp;$B$7,"Custom3#"&amp;$B$8,"Custom4#"&amp;$B$9,"Entity#"&amp;$B22,"Account#"&amp;$Y$16)),2)</f>
        <v>#VALUE!</v>
      </c>
    </row>
    <row r="23" spans="1:26">
      <c r="A23" s="107" t="s">
        <v>387</v>
      </c>
      <c r="B23" s="107" t="s">
        <v>266</v>
      </c>
      <c r="C23" s="23">
        <v>40700</v>
      </c>
      <c r="D23" s="23" t="s">
        <v>142</v>
      </c>
      <c r="E23" t="s">
        <v>50</v>
      </c>
      <c r="F23" s="22" t="e">
        <f t="shared" si="0"/>
        <v>#VALUE!</v>
      </c>
      <c r="G23" s="248" t="s">
        <v>570</v>
      </c>
      <c r="H23" s="273" t="e">
        <f>ROUND(([2]!HsGetValue("FCC","Scenario#"&amp;$B$2,"Years#"&amp;$B$4,"Period#"&amp;$B$3,"View#"&amp;$B$10,"Consolidation#"&amp;$B$13,"Data Source#"&amp;$B$11,"Intercompany#"&amp;$B$14,"Movement#"&amp;$B$12,"Custom1#"&amp;$B$6,"Custom2#"&amp;$B$7,"Custom3#"&amp;$B$8,"Custom4#"&amp;$B$9,"Entity#"&amp;$B23,"Account#"&amp;$H$15)+[2]!HsGetValue("FCC","Scenario#"&amp;$B$2,"Years#"&amp;$B$4,"Period#"&amp;$B$3,"View#"&amp;$B$10,"Consolidation#"&amp;$B$13,"Data Source#"&amp;$B$11,"Intercompany#"&amp;$B$14,"Movement#"&amp;$B$12,"Custom1#"&amp;$B$6,"Custom2#"&amp;$B$7,"Custom3#"&amp;$B$8,"Custom4#"&amp;$B$9,"Entity#"&amp;$B23,"Account#"&amp;$H$16)),2)</f>
        <v>#VALUE!</v>
      </c>
      <c r="I23" s="108" t="e">
        <f>ROUND(([2]!HsGetValue("FCC","Scenario#"&amp;$B$2,"Years#"&amp;$B$4,"Period#"&amp;$B$3,"View#"&amp;$B$10,"Consolidation#"&amp;$B$13,"Data Source#"&amp;$B$11,"Intercompany#"&amp;$B$14,"Movement#"&amp;$B$12,"Custom1#"&amp;$B$6,"Custom2#"&amp;$B$7,"Custom3#"&amp;$B$8,"Custom4#"&amp;$B$9,"Entity#"&amp;$B23,"Account#"&amp;$I$15)+[2]!HsGetValue("FCC","Scenario#"&amp;$B$2,"Years#"&amp;$B$4,"Period#"&amp;$B$3,"View#"&amp;$B$10,"Consolidation#"&amp;$B$13,"Data Source#"&amp;$B$11,"Intercompany#"&amp;$B$14,"Movement#"&amp;$B$12,"Custom1#"&amp;$B$6,"Custom2#"&amp;$B$7,"Custom3#"&amp;$B$8,"Custom4#"&amp;$B$9,"Entity#"&amp;$B23,"Account#"&amp;$I$16)+[2]!HsGetValue("FCC","Scenario#"&amp;$B$2,"Years#"&amp;$B$4,"Period#"&amp;$B$3,"View#"&amp;$B$10,"Consolidation#"&amp;$B$13,"Data Source#"&amp;$B$11,"Intercompany#"&amp;$B$14,"Movement#"&amp;$B$12,"Custom1#"&amp;$B$6,"Custom2#"&amp;$B$7,"Custom3#"&amp;$B$8,"Custom4#"&amp;$B$9,"Entity#"&amp;$B23,"Account#"&amp;$I$17)),2)</f>
        <v>#VALUE!</v>
      </c>
      <c r="J23" s="108" t="e">
        <f>ROUND(([2]!HsGetValue("FCC","Scenario#"&amp;$B$2,"Years#"&amp;$B$4,"Period#"&amp;$B$3,"View#"&amp;$B$10,"Consolidation#"&amp;$B$13,"Data Source#"&amp;$B$11,"Intercompany#"&amp;$B$14,"Movement#"&amp;$B$12,"Custom1#"&amp;$B$6,"Custom2#"&amp;$B$7,"Custom3#"&amp;$B$8,"Custom4#"&amp;$B$9,"Entity#"&amp;$B23,"Account#"&amp;$J$15)+[2]!HsGetValue("FCC","Scenario#"&amp;$B$2,"Years#"&amp;$B$4,"Period#"&amp;$B$3,"View#"&amp;$B$10,"Consolidation#"&amp;$B$13,"Data Source#"&amp;$B$11,"Intercompany#"&amp;$B$14,"Movement#"&amp;$B$12,"Custom1#"&amp;$B$6,"Custom2#"&amp;$B$7,"Custom3#"&amp;$B$8,"Custom4#"&amp;$B$9,"Entity#"&amp;$B23,"Account#"&amp;$J$16)),2)</f>
        <v>#VALUE!</v>
      </c>
      <c r="K23" s="108" t="e">
        <f>ROUND(([2]!HsGetValue("FCC","Scenario#"&amp;$B$2,"Years#"&amp;$B$4,"Period#"&amp;$B$3,"View#"&amp;$B$10,"Consolidation#"&amp;$B$13,"Data Source#"&amp;$B$11,"Intercompany#"&amp;$B$14,"Movement#"&amp;$B$12,"Custom1#"&amp;$B$6,"Custom2#"&amp;$B$7,"Custom3#"&amp;$B$8,"Custom4#"&amp;$B$9,"Entity#"&amp;$B23,"Account#"&amp;$K$15)+[2]!HsGetValue("FCC","Scenario#"&amp;$B$2,"Years#"&amp;$B$4,"Period#"&amp;$B$3,"View#"&amp;$B$10,"Consolidation#"&amp;$B$13,"Data Source#"&amp;$B$11,"Intercompany#"&amp;$B$14,"Movement#"&amp;$B$12,"Custom1#"&amp;$B$6,"Custom2#"&amp;$B$7,"Custom3#"&amp;$B$8,"Custom4#"&amp;$B$9,"Entity#"&amp;$B23,"Account#"&amp;$K$16)+[2]!HsGetValue("FCC","Scenario#"&amp;$B$2,"Years#"&amp;$B$4,"Period#"&amp;$B$3,"View#"&amp;$B$10,"Consolidation#"&amp;$B$13,"Data Source#"&amp;$B$11,"Intercompany#"&amp;$B$14,"Movement#"&amp;$B$12,"Custom1#"&amp;$B$6,"Custom2#"&amp;$B$7,"Custom3#"&amp;$B$8,"Custom4#"&amp;$B$9,"Entity#"&amp;$B23,"Account#"&amp;$K$17)+[2]!HsGetValue("FCC","Scenario#"&amp;$B$2,"Years#"&amp;$B$4,"Period#"&amp;$B$3,"View#"&amp;$B$10,"Consolidation#"&amp;$B$13,"Data Source#"&amp;$B$11,"Intercompany#"&amp;$B$14,"Movement#"&amp;$B$12,"Custom1#"&amp;$B$6,"Custom2#"&amp;$B$7,"Custom3#"&amp;$B$8,"Custom4#"&amp;$B$9,"Entity#"&amp;$B23,"Account#"&amp;$K$18)),2)</f>
        <v>#VALUE!</v>
      </c>
      <c r="L23" s="108">
        <f>950373.98-575510.78</f>
        <v>374863.19999999995</v>
      </c>
      <c r="M23" s="108" t="e">
        <f>ROUND(([2]!HsGetValue("FCC","Scenario#"&amp;$B$2,"Years#"&amp;$B$4,"Period#"&amp;$B$3,"View#"&amp;$B$10,"Consolidation#"&amp;$B$13,"Data Source#"&amp;$B$11,"Intercompany#"&amp;$B$14,"Movement#"&amp;$B$12,"Custom1#"&amp;$B$6,"Custom2#"&amp;$B$7,"Custom3#"&amp;$B$8,"Custom4#"&amp;$B$9,"Entity#"&amp;$B23,"Account#"&amp;$M$15)+[2]!HsGetValue("FCC","Scenario#"&amp;$B$2,"Years#"&amp;$B$4,"Period#"&amp;$B$3,"View#"&amp;$B$10,"Consolidation#"&amp;$B$13,"Data Source#"&amp;$B$11,"Intercompany#"&amp;$B$14,"Movement#"&amp;$B$12,"Custom1#"&amp;$B$6,"Custom2#"&amp;$B$7,"Custom3#"&amp;$B$8,"Custom4#"&amp;$B$9,"Entity#"&amp;$B23,"Account#"&amp;$M$16)),2)</f>
        <v>#VALUE!</v>
      </c>
      <c r="N23" s="189" t="e">
        <f>ROUND(([2]!HsGetValue("FCC","Scenario#"&amp;$B$2,"Years#"&amp;$B$4,"Period#"&amp;$B$3,"View#"&amp;$B$10,"Consolidation#"&amp;$B$13,"Data Source#"&amp;$B$11,"Intercompany#"&amp;$B$14,"Movement#"&amp;$B$12,"Custom1#"&amp;$B$6,"Custom2#"&amp;$B$7,"Custom3#"&amp;$B$8,"Custom4#"&amp;$B$9,"Entity#"&amp;$B23,"Account#"&amp;$N$14)+[2]!HsGetValue("FCC","Scenario#"&amp;$B$2,"Years#"&amp;$B$4,"Period#"&amp;$B$3,"View#"&amp;$B$10,"Consolidation#"&amp;$B$13,"Data Source#"&amp;$B$11,"Intercompany#"&amp;$B$14,"Movement#"&amp;$B$12,"Custom1#"&amp;$B$6,"Custom2#"&amp;$B$7,"Custom3#"&amp;$B$8,"Custom4#"&amp;$B$9,"Entity#"&amp;$B23,"Account#"&amp;$N$15)+[2]!HsGetValue("FCC","Scenario#"&amp;$B$2,"Years#"&amp;$B$4,"Period#"&amp;$B$3,"View#"&amp;$B$10,"Consolidation#"&amp;$B$13,"Data Source#"&amp;$B$11,"Intercompany#"&amp;$B$14,"Movement#"&amp;$B$12,"Custom1#"&amp;$B$6,"Custom2#"&amp;$B$7,"Custom3#"&amp;$B$8,"Custom4#"&amp;$B$9,"Entity#"&amp;$B23,"Account#"&amp;$N$16)+[2]!HsGetValue("FCC","Scenario#"&amp;$B$2,"Years#"&amp;$B$4,"Period#"&amp;$B$3,"View#"&amp;$B$10,"Consolidation#"&amp;$B$13,"Data Source#"&amp;$B$11,"Intercompany#"&amp;$B$14,"Movement#"&amp;$B$12,"Custom1#"&amp;$B$6,"Custom2#"&amp;$B$7,"Custom3#"&amp;$B$8,"Custom4#"&amp;$B$9,"Entity#"&amp;$B23,"Account#"&amp;$N$17)+[2]!HsGetValue("FCC","Scenario#"&amp;$B$2,"Years#"&amp;$B$4,"Period#"&amp;$B$3,"View#"&amp;$B$10,"Consolidation#"&amp;$B$13,"Data Source#"&amp;$B$11,"Intercompany#"&amp;$B$14,"Movement#"&amp;$B$12,"Custom1#"&amp;$B$6,"Custom2#"&amp;$B$7,"Custom3#"&amp;$B$8,"Custom4#"&amp;$B$9,"Entity#"&amp;$B23,"Account#"&amp;$N$18)),2)</f>
        <v>#VALUE!</v>
      </c>
      <c r="O23" s="189" t="e">
        <f>ROUND(([2]!HsGetValue("FCC","Scenario#"&amp;$B$2,"Years#"&amp;$B$4,"Period#"&amp;$B$3,"View#"&amp;$B$10,"Consolidation#"&amp;$B$13,"Data Source#"&amp;$B$11,"Intercompany#"&amp;$B$14,"Movement#"&amp;$B$12,"Custom1#"&amp;$B$6,"Custom2#"&amp;$B$7,"Custom3#"&amp;$B$8,"Custom4#"&amp;$B$9,"Entity#"&amp;$B23,"Account#"&amp;$O$15)),2)</f>
        <v>#VALUE!</v>
      </c>
      <c r="P23" s="108" t="e">
        <f>ROUND(([2]!HsGetValue("FCC","Scenario#"&amp;$B$2,"Years#"&amp;$B$4,"Period#"&amp;$B$3,"View#"&amp;$B$10,"Consolidation#"&amp;$B$13,"Data Source#"&amp;$B$11,"Intercompany#"&amp;$B$14,"Movement#"&amp;$B$12,"Custom1#"&amp;$B$6,"Custom2#"&amp;$B$7,"Custom3#"&amp;$B$8,"Custom4#"&amp;$B$9,"Entity#"&amp;$B23,"Account#"&amp;$P$15)+[2]!HsGetValue("FCC","Scenario#"&amp;$B$2,"Years#"&amp;$B$4,"Period#"&amp;$B$3,"View#"&amp;$B$10,"Consolidation#"&amp;$B$13,"Data Source#"&amp;$B$11,"Intercompany#"&amp;$B$14,"Movement#"&amp;$B$12,"Custom1#"&amp;$B$6,"Custom2#"&amp;$B$7,"Custom3#"&amp;$B$8,"Custom4#"&amp;$B$9,"Entity#"&amp;$B23,"Account#"&amp;$P$16)),2)</f>
        <v>#VALUE!</v>
      </c>
      <c r="Q23" s="108" t="e">
        <f>ROUND(([2]!HsGetValue("FCC","Scenario#"&amp;$B$2,"Years#"&amp;$B$4,"Period#"&amp;$B$3,"View#"&amp;$B$10,"Consolidation#"&amp;$B$13,"Data Source#"&amp;$B$11,"Intercompany#"&amp;$B$14,"Movement#"&amp;$B$12,"Custom1#"&amp;$B$6,"Custom2#"&amp;$B$7,"Custom3#"&amp;$B$8,"Custom4#"&amp;$B$9,"Entity#"&amp;$B23,"Account#"&amp;$Q$15)+[2]!HsGetValue("FCC","Scenario#"&amp;$B$2,"Years#"&amp;$B$4,"Period#"&amp;$B$3,"View#"&amp;$B$10,"Consolidation#"&amp;$B$13,"Data Source#"&amp;$B$11,"Intercompany#"&amp;$B$14,"Movement#"&amp;$B$12,"Custom1#"&amp;$B$6,"Custom2#"&amp;$B$7,"Custom3#"&amp;$B$8,"Custom4#"&amp;$B$9,"Entity#"&amp;$B23,"Account#"&amp;$Q$16)),2)</f>
        <v>#VALUE!</v>
      </c>
      <c r="R23" s="108" t="e">
        <f>ROUND(([2]!HsGetValue("FCC","Scenario#"&amp;$B$2,"Years#"&amp;$B$4,"Period#"&amp;$B$3,"View#"&amp;$B$10,"Consolidation#"&amp;$B$13,"Data Source#"&amp;$B$11,"Intercompany#"&amp;$B$14,"Movement#"&amp;$B$12,"Custom1#"&amp;$B$6,"Custom2#"&amp;$B$7,"Custom3#"&amp;$B$8,"Custom4#"&amp;$B$9,"Entity#"&amp;$B23,"Account#"&amp;$R$15)+[2]!HsGetValue("FCC","Scenario#"&amp;$B$2,"Years#"&amp;$B$4,"Period#"&amp;$B$3,"View#"&amp;$B$10,"Consolidation#"&amp;$B$13,"Data Source#"&amp;$B$11,"Intercompany#"&amp;$B$14,"Movement#"&amp;$B$12,"Custom1#"&amp;$B$6,"Custom2#"&amp;$B$7,"Custom3#"&amp;$B$8,"Custom4#"&amp;$B$9,"Entity#"&amp;$B23,"Account#"&amp;$R$16)),2)</f>
        <v>#VALUE!</v>
      </c>
      <c r="S23" s="108" t="e">
        <f>ROUND(([2]!HsGetValue("FCC","Scenario#"&amp;$B$2,"Years#"&amp;$B$4,"Period#"&amp;$B$3,"View#"&amp;$B$10,"Consolidation#"&amp;$B$13,"Data Source#"&amp;$B$11,"Intercompany#"&amp;$B$14,"Movement#"&amp;$B$12,"Custom1#"&amp;$B$6,"Custom2#"&amp;$B$7,"Custom3#"&amp;$B$8,"Custom4#"&amp;$B$9,"Entity#"&amp;$B23,"Account#"&amp;$S$15)),2)</f>
        <v>#VALUE!</v>
      </c>
      <c r="T23" s="108" t="e">
        <f>ROUND(([2]!HsGetValue("FCC","Scenario#"&amp;$B$2,"Years#"&amp;$B$4,"Period#"&amp;$B$3,"View#"&amp;$B$10,"Consolidation#"&amp;$B$13,"Data Source#"&amp;$B$11,"Intercompany#"&amp;$B$14,"Movement#"&amp;$B$12,"Custom1#"&amp;$B$6,"Custom2#"&amp;$B$7,"Custom3#"&amp;$B$8,"Custom4#"&amp;$B$9,"Entity#"&amp;$B23,"Account#"&amp;$T$15)),2)</f>
        <v>#VALUE!</v>
      </c>
      <c r="U23" s="108" t="e">
        <f>ROUND(([2]!HsGetValue("FCC","Scenario#"&amp;$B$2,"Years#"&amp;$B$4,"Period#"&amp;$B$3,"View#"&amp;$B$10,"Consolidation#"&amp;$B$13,"Data Source#"&amp;$B$11,"Intercompany#"&amp;$B$14,"Movement#"&amp;$B$12,"Custom1#"&amp;$B$6,"Custom2#"&amp;$B$7,"Custom3#"&amp;$B$8,"Custom4#"&amp;$B$9,"Entity#"&amp;$B23,"Account#"&amp;$U$15)),2)</f>
        <v>#VALUE!</v>
      </c>
      <c r="V23" s="108"/>
      <c r="W23" s="108" t="e">
        <f>ROUND(([2]!HsGetValue("FCC","Scenario#"&amp;$B$2,"Years#"&amp;$B$4,"Period#"&amp;$B$3,"View#"&amp;$B$10,"Consolidation#"&amp;$B$13,"Data Source#"&amp;$B$11,"Intercompany#"&amp;$B$14,"Movement#"&amp;$B$12,"Custom1#"&amp;$B$6,"Custom2#"&amp;$B$7,"Custom3#"&amp;$B$8,"Custom4#"&amp;$B$9,"Entity#"&amp;$B23,"Account#"&amp;$W$15)),2)</f>
        <v>#VALUE!</v>
      </c>
      <c r="X23" s="108" t="e">
        <f>ROUND(([2]!HsGetValue("FCC","Scenario#"&amp;$B$2,"Years#"&amp;$B$4,"Period#"&amp;$B$3,"View#"&amp;$B$10,"Consolidation#"&amp;$B$13,"Data Source#"&amp;$B$11,"Intercompany#"&amp;$B$14,"Movement#"&amp;$B$12,"Custom1#"&amp;$B$6,"Custom2#"&amp;$B$7,"Custom3#"&amp;$B$8,"Custom4#"&amp;$B$9,"Entity#"&amp;$B23,"Account#"&amp;$X$15)),2)</f>
        <v>#VALUE!</v>
      </c>
      <c r="Y23" s="108" t="e">
        <f>ROUND(([2]!HsGetValue("FCC","Scenario#"&amp;$B$2,"Years#"&amp;$B$4,"Period#"&amp;$B$3,"View#"&amp;$B$10,"Consolidation#"&amp;$B$13,"Data Source#"&amp;$B$11,"Intercompany#"&amp;$B$14,"Movement#"&amp;$B$12,"Custom1#"&amp;$B$6,"Custom2#"&amp;$B$7,"Custom3#"&amp;$B$8,"Custom4#"&amp;$B$9,"Entity#"&amp;$B23,"Account#"&amp;$Y$15)+[2]!HsGetValue("FCC","Scenario#"&amp;$B$2,"Years#"&amp;$B$4,"Period#"&amp;$B$3,"View#"&amp;$B$10,"Consolidation#"&amp;$B$13,"Data Source#"&amp;$B$11,"Intercompany#"&amp;$B$14,"Movement#"&amp;$B$12,"Custom1#"&amp;$B$6,"Custom2#"&amp;$B$7,"Custom3#"&amp;$B$8,"Custom4#"&amp;$B$9,"Entity#"&amp;$B23,"Account#"&amp;$Y$16)),2)</f>
        <v>#VALUE!</v>
      </c>
    </row>
    <row r="24" spans="1:26">
      <c r="A24" s="107" t="s">
        <v>387</v>
      </c>
      <c r="B24" s="107" t="s">
        <v>267</v>
      </c>
      <c r="C24" s="23">
        <v>40800</v>
      </c>
      <c r="D24" s="23" t="s">
        <v>142</v>
      </c>
      <c r="E24" t="s">
        <v>51</v>
      </c>
      <c r="F24" s="22" t="e">
        <f t="shared" si="0"/>
        <v>#VALUE!</v>
      </c>
      <c r="G24" s="248" t="s">
        <v>570</v>
      </c>
      <c r="H24" s="273" t="e">
        <f>ROUND(([2]!HsGetValue("FCC","Scenario#"&amp;$B$2,"Years#"&amp;$B$4,"Period#"&amp;$B$3,"View#"&amp;$B$10,"Consolidation#"&amp;$B$13,"Data Source#"&amp;$B$11,"Intercompany#"&amp;$B$14,"Movement#"&amp;$B$12,"Custom1#"&amp;$B$6,"Custom2#"&amp;$B$7,"Custom3#"&amp;$B$8,"Custom4#"&amp;$B$9,"Entity#"&amp;$B24,"Account#"&amp;$H$15)+[2]!HsGetValue("FCC","Scenario#"&amp;$B$2,"Years#"&amp;$B$4,"Period#"&amp;$B$3,"View#"&amp;$B$10,"Consolidation#"&amp;$B$13,"Data Source#"&amp;$B$11,"Intercompany#"&amp;$B$14,"Movement#"&amp;$B$12,"Custom1#"&amp;$B$6,"Custom2#"&amp;$B$7,"Custom3#"&amp;$B$8,"Custom4#"&amp;$B$9,"Entity#"&amp;$B24,"Account#"&amp;$H$16)),2)</f>
        <v>#VALUE!</v>
      </c>
      <c r="I24" s="108" t="e">
        <f>ROUND(([2]!HsGetValue("FCC","Scenario#"&amp;$B$2,"Years#"&amp;$B$4,"Period#"&amp;$B$3,"View#"&amp;$B$10,"Consolidation#"&amp;$B$13,"Data Source#"&amp;$B$11,"Intercompany#"&amp;$B$14,"Movement#"&amp;$B$12,"Custom1#"&amp;$B$6,"Custom2#"&amp;$B$7,"Custom3#"&amp;$B$8,"Custom4#"&amp;$B$9,"Entity#"&amp;$B24,"Account#"&amp;$I$15)+[2]!HsGetValue("FCC","Scenario#"&amp;$B$2,"Years#"&amp;$B$4,"Period#"&amp;$B$3,"View#"&amp;$B$10,"Consolidation#"&amp;$B$13,"Data Source#"&amp;$B$11,"Intercompany#"&amp;$B$14,"Movement#"&amp;$B$12,"Custom1#"&amp;$B$6,"Custom2#"&amp;$B$7,"Custom3#"&amp;$B$8,"Custom4#"&amp;$B$9,"Entity#"&amp;$B24,"Account#"&amp;$I$16)+[2]!HsGetValue("FCC","Scenario#"&amp;$B$2,"Years#"&amp;$B$4,"Period#"&amp;$B$3,"View#"&amp;$B$10,"Consolidation#"&amp;$B$13,"Data Source#"&amp;$B$11,"Intercompany#"&amp;$B$14,"Movement#"&amp;$B$12,"Custom1#"&amp;$B$6,"Custom2#"&amp;$B$7,"Custom3#"&amp;$B$8,"Custom4#"&amp;$B$9,"Entity#"&amp;$B24,"Account#"&amp;$I$17)),2)</f>
        <v>#VALUE!</v>
      </c>
      <c r="J24" s="108" t="e">
        <f>ROUND(([2]!HsGetValue("FCC","Scenario#"&amp;$B$2,"Years#"&amp;$B$4,"Period#"&amp;$B$3,"View#"&amp;$B$10,"Consolidation#"&amp;$B$13,"Data Source#"&amp;$B$11,"Intercompany#"&amp;$B$14,"Movement#"&amp;$B$12,"Custom1#"&amp;$B$6,"Custom2#"&amp;$B$7,"Custom3#"&amp;$B$8,"Custom4#"&amp;$B$9,"Entity#"&amp;$B24,"Account#"&amp;$J$15)+[2]!HsGetValue("FCC","Scenario#"&amp;$B$2,"Years#"&amp;$B$4,"Period#"&amp;$B$3,"View#"&amp;$B$10,"Consolidation#"&amp;$B$13,"Data Source#"&amp;$B$11,"Intercompany#"&amp;$B$14,"Movement#"&amp;$B$12,"Custom1#"&amp;$B$6,"Custom2#"&amp;$B$7,"Custom3#"&amp;$B$8,"Custom4#"&amp;$B$9,"Entity#"&amp;$B24,"Account#"&amp;$J$16)),2)</f>
        <v>#VALUE!</v>
      </c>
      <c r="K24" s="108">
        <f>100762.72-33016.6</f>
        <v>67746.12</v>
      </c>
      <c r="L24" s="108">
        <f>1445368.08-548605.76</f>
        <v>896762.32000000007</v>
      </c>
      <c r="M24" s="108" t="e">
        <f>ROUND(([2]!HsGetValue("FCC","Scenario#"&amp;$B$2,"Years#"&amp;$B$4,"Period#"&amp;$B$3,"View#"&amp;$B$10,"Consolidation#"&amp;$B$13,"Data Source#"&amp;$B$11,"Intercompany#"&amp;$B$14,"Movement#"&amp;$B$12,"Custom1#"&amp;$B$6,"Custom2#"&amp;$B$7,"Custom3#"&amp;$B$8,"Custom4#"&amp;$B$9,"Entity#"&amp;$B24,"Account#"&amp;$M$15)+[2]!HsGetValue("FCC","Scenario#"&amp;$B$2,"Years#"&amp;$B$4,"Period#"&amp;$B$3,"View#"&amp;$B$10,"Consolidation#"&amp;$B$13,"Data Source#"&amp;$B$11,"Intercompany#"&amp;$B$14,"Movement#"&amp;$B$12,"Custom1#"&amp;$B$6,"Custom2#"&amp;$B$7,"Custom3#"&amp;$B$8,"Custom4#"&amp;$B$9,"Entity#"&amp;$B24,"Account#"&amp;$M$16)),2)</f>
        <v>#VALUE!</v>
      </c>
      <c r="N24" s="189" t="e">
        <f>ROUND(([2]!HsGetValue("FCC","Scenario#"&amp;$B$2,"Years#"&amp;$B$4,"Period#"&amp;$B$3,"View#"&amp;$B$10,"Consolidation#"&amp;$B$13,"Data Source#"&amp;$B$11,"Intercompany#"&amp;$B$14,"Movement#"&amp;$B$12,"Custom1#"&amp;$B$6,"Custom2#"&amp;$B$7,"Custom3#"&amp;$B$8,"Custom4#"&amp;$B$9,"Entity#"&amp;$B24,"Account#"&amp;$N$14)+[2]!HsGetValue("FCC","Scenario#"&amp;$B$2,"Years#"&amp;$B$4,"Period#"&amp;$B$3,"View#"&amp;$B$10,"Consolidation#"&amp;$B$13,"Data Source#"&amp;$B$11,"Intercompany#"&amp;$B$14,"Movement#"&amp;$B$12,"Custom1#"&amp;$B$6,"Custom2#"&amp;$B$7,"Custom3#"&amp;$B$8,"Custom4#"&amp;$B$9,"Entity#"&amp;$B24,"Account#"&amp;$N$15)+[2]!HsGetValue("FCC","Scenario#"&amp;$B$2,"Years#"&amp;$B$4,"Period#"&amp;$B$3,"View#"&amp;$B$10,"Consolidation#"&amp;$B$13,"Data Source#"&amp;$B$11,"Intercompany#"&amp;$B$14,"Movement#"&amp;$B$12,"Custom1#"&amp;$B$6,"Custom2#"&amp;$B$7,"Custom3#"&amp;$B$8,"Custom4#"&amp;$B$9,"Entity#"&amp;$B24,"Account#"&amp;$N$16)+[2]!HsGetValue("FCC","Scenario#"&amp;$B$2,"Years#"&amp;$B$4,"Period#"&amp;$B$3,"View#"&amp;$B$10,"Consolidation#"&amp;$B$13,"Data Source#"&amp;$B$11,"Intercompany#"&amp;$B$14,"Movement#"&amp;$B$12,"Custom1#"&amp;$B$6,"Custom2#"&amp;$B$7,"Custom3#"&amp;$B$8,"Custom4#"&amp;$B$9,"Entity#"&amp;$B24,"Account#"&amp;$N$17)+[2]!HsGetValue("FCC","Scenario#"&amp;$B$2,"Years#"&amp;$B$4,"Period#"&amp;$B$3,"View#"&amp;$B$10,"Consolidation#"&amp;$B$13,"Data Source#"&amp;$B$11,"Intercompany#"&amp;$B$14,"Movement#"&amp;$B$12,"Custom1#"&amp;$B$6,"Custom2#"&amp;$B$7,"Custom3#"&amp;$B$8,"Custom4#"&amp;$B$9,"Entity#"&amp;$B24,"Account#"&amp;$N$18)),2)</f>
        <v>#VALUE!</v>
      </c>
      <c r="O24" s="189" t="e">
        <f>ROUND(([2]!HsGetValue("FCC","Scenario#"&amp;$B$2,"Years#"&amp;$B$4,"Period#"&amp;$B$3,"View#"&amp;$B$10,"Consolidation#"&amp;$B$13,"Data Source#"&amp;$B$11,"Intercompany#"&amp;$B$14,"Movement#"&amp;$B$12,"Custom1#"&amp;$B$6,"Custom2#"&amp;$B$7,"Custom3#"&amp;$B$8,"Custom4#"&amp;$B$9,"Entity#"&amp;$B24,"Account#"&amp;$O$15)),2)</f>
        <v>#VALUE!</v>
      </c>
      <c r="P24" s="108" t="e">
        <f>ROUND(([2]!HsGetValue("FCC","Scenario#"&amp;$B$2,"Years#"&amp;$B$4,"Period#"&amp;$B$3,"View#"&amp;$B$10,"Consolidation#"&amp;$B$13,"Data Source#"&amp;$B$11,"Intercompany#"&amp;$B$14,"Movement#"&amp;$B$12,"Custom1#"&amp;$B$6,"Custom2#"&amp;$B$7,"Custom3#"&amp;$B$8,"Custom4#"&amp;$B$9,"Entity#"&amp;$B24,"Account#"&amp;$P$15)+[2]!HsGetValue("FCC","Scenario#"&amp;$B$2,"Years#"&amp;$B$4,"Period#"&amp;$B$3,"View#"&amp;$B$10,"Consolidation#"&amp;$B$13,"Data Source#"&amp;$B$11,"Intercompany#"&amp;$B$14,"Movement#"&amp;$B$12,"Custom1#"&amp;$B$6,"Custom2#"&amp;$B$7,"Custom3#"&amp;$B$8,"Custom4#"&amp;$B$9,"Entity#"&amp;$B24,"Account#"&amp;$P$16)),2)</f>
        <v>#VALUE!</v>
      </c>
      <c r="Q24" s="108" t="e">
        <f>ROUND(([2]!HsGetValue("FCC","Scenario#"&amp;$B$2,"Years#"&amp;$B$4,"Period#"&amp;$B$3,"View#"&amp;$B$10,"Consolidation#"&amp;$B$13,"Data Source#"&amp;$B$11,"Intercompany#"&amp;$B$14,"Movement#"&amp;$B$12,"Custom1#"&amp;$B$6,"Custom2#"&amp;$B$7,"Custom3#"&amp;$B$8,"Custom4#"&amp;$B$9,"Entity#"&amp;$B24,"Account#"&amp;$Q$15)+[2]!HsGetValue("FCC","Scenario#"&amp;$B$2,"Years#"&amp;$B$4,"Period#"&amp;$B$3,"View#"&amp;$B$10,"Consolidation#"&amp;$B$13,"Data Source#"&amp;$B$11,"Intercompany#"&amp;$B$14,"Movement#"&amp;$B$12,"Custom1#"&amp;$B$6,"Custom2#"&amp;$B$7,"Custom3#"&amp;$B$8,"Custom4#"&amp;$B$9,"Entity#"&amp;$B24,"Account#"&amp;$Q$16)),2)</f>
        <v>#VALUE!</v>
      </c>
      <c r="R24" s="108" t="e">
        <f>ROUND(([2]!HsGetValue("FCC","Scenario#"&amp;$B$2,"Years#"&amp;$B$4,"Period#"&amp;$B$3,"View#"&amp;$B$10,"Consolidation#"&amp;$B$13,"Data Source#"&amp;$B$11,"Intercompany#"&amp;$B$14,"Movement#"&amp;$B$12,"Custom1#"&amp;$B$6,"Custom2#"&amp;$B$7,"Custom3#"&amp;$B$8,"Custom4#"&amp;$B$9,"Entity#"&amp;$B24,"Account#"&amp;$R$15)+[2]!HsGetValue("FCC","Scenario#"&amp;$B$2,"Years#"&amp;$B$4,"Period#"&amp;$B$3,"View#"&amp;$B$10,"Consolidation#"&amp;$B$13,"Data Source#"&amp;$B$11,"Intercompany#"&amp;$B$14,"Movement#"&amp;$B$12,"Custom1#"&amp;$B$6,"Custom2#"&amp;$B$7,"Custom3#"&amp;$B$8,"Custom4#"&amp;$B$9,"Entity#"&amp;$B24,"Account#"&amp;$R$16)),2)</f>
        <v>#VALUE!</v>
      </c>
      <c r="S24" s="108" t="e">
        <f>ROUND(([2]!HsGetValue("FCC","Scenario#"&amp;$B$2,"Years#"&amp;$B$4,"Period#"&amp;$B$3,"View#"&amp;$B$10,"Consolidation#"&amp;$B$13,"Data Source#"&amp;$B$11,"Intercompany#"&amp;$B$14,"Movement#"&amp;$B$12,"Custom1#"&amp;$B$6,"Custom2#"&amp;$B$7,"Custom3#"&amp;$B$8,"Custom4#"&amp;$B$9,"Entity#"&amp;$B24,"Account#"&amp;$S$15)),2)</f>
        <v>#VALUE!</v>
      </c>
      <c r="T24" s="108" t="e">
        <f>ROUND(([2]!HsGetValue("FCC","Scenario#"&amp;$B$2,"Years#"&amp;$B$4,"Period#"&amp;$B$3,"View#"&amp;$B$10,"Consolidation#"&amp;$B$13,"Data Source#"&amp;$B$11,"Intercompany#"&amp;$B$14,"Movement#"&amp;$B$12,"Custom1#"&amp;$B$6,"Custom2#"&amp;$B$7,"Custom3#"&amp;$B$8,"Custom4#"&amp;$B$9,"Entity#"&amp;$B24,"Account#"&amp;$T$15)),2)</f>
        <v>#VALUE!</v>
      </c>
      <c r="U24" s="108" t="e">
        <f>ROUND(([2]!HsGetValue("FCC","Scenario#"&amp;$B$2,"Years#"&amp;$B$4,"Period#"&amp;$B$3,"View#"&amp;$B$10,"Consolidation#"&amp;$B$13,"Data Source#"&amp;$B$11,"Intercompany#"&amp;$B$14,"Movement#"&amp;$B$12,"Custom1#"&amp;$B$6,"Custom2#"&amp;$B$7,"Custom3#"&amp;$B$8,"Custom4#"&amp;$B$9,"Entity#"&amp;$B24,"Account#"&amp;$U$15)),2)</f>
        <v>#VALUE!</v>
      </c>
      <c r="V24" s="108"/>
      <c r="W24" s="108" t="e">
        <f>ROUND(([2]!HsGetValue("FCC","Scenario#"&amp;$B$2,"Years#"&amp;$B$4,"Period#"&amp;$B$3,"View#"&amp;$B$10,"Consolidation#"&amp;$B$13,"Data Source#"&amp;$B$11,"Intercompany#"&amp;$B$14,"Movement#"&amp;$B$12,"Custom1#"&amp;$B$6,"Custom2#"&amp;$B$7,"Custom3#"&amp;$B$8,"Custom4#"&amp;$B$9,"Entity#"&amp;$B24,"Account#"&amp;$W$15)),2)</f>
        <v>#VALUE!</v>
      </c>
      <c r="X24" s="108" t="e">
        <f>ROUND(([2]!HsGetValue("FCC","Scenario#"&amp;$B$2,"Years#"&amp;$B$4,"Period#"&amp;$B$3,"View#"&amp;$B$10,"Consolidation#"&amp;$B$13,"Data Source#"&amp;$B$11,"Intercompany#"&amp;$B$14,"Movement#"&amp;$B$12,"Custom1#"&amp;$B$6,"Custom2#"&amp;$B$7,"Custom3#"&amp;$B$8,"Custom4#"&amp;$B$9,"Entity#"&amp;$B24,"Account#"&amp;$X$15)),2)</f>
        <v>#VALUE!</v>
      </c>
      <c r="Y24" s="108" t="e">
        <f>ROUND(([2]!HsGetValue("FCC","Scenario#"&amp;$B$2,"Years#"&amp;$B$4,"Period#"&amp;$B$3,"View#"&amp;$B$10,"Consolidation#"&amp;$B$13,"Data Source#"&amp;$B$11,"Intercompany#"&amp;$B$14,"Movement#"&amp;$B$12,"Custom1#"&amp;$B$6,"Custom2#"&amp;$B$7,"Custom3#"&amp;$B$8,"Custom4#"&amp;$B$9,"Entity#"&amp;$B24,"Account#"&amp;$Y$15)+[2]!HsGetValue("FCC","Scenario#"&amp;$B$2,"Years#"&amp;$B$4,"Period#"&amp;$B$3,"View#"&amp;$B$10,"Consolidation#"&amp;$B$13,"Data Source#"&amp;$B$11,"Intercompany#"&amp;$B$14,"Movement#"&amp;$B$12,"Custom1#"&amp;$B$6,"Custom2#"&amp;$B$7,"Custom3#"&amp;$B$8,"Custom4#"&amp;$B$9,"Entity#"&amp;$B24,"Account#"&amp;$Y$16)),2)</f>
        <v>#VALUE!</v>
      </c>
    </row>
    <row r="25" spans="1:26" ht="15" customHeight="1">
      <c r="A25" s="107" t="s">
        <v>387</v>
      </c>
      <c r="B25" s="107" t="s">
        <v>268</v>
      </c>
      <c r="C25" s="23">
        <v>40900</v>
      </c>
      <c r="D25" s="23" t="s">
        <v>142</v>
      </c>
      <c r="E25" t="s">
        <v>144</v>
      </c>
      <c r="F25" s="22" t="e">
        <f t="shared" si="0"/>
        <v>#VALUE!</v>
      </c>
      <c r="G25" s="108" t="e">
        <f>ROUND(([2]!HsGetValue("FCC","Scenario#"&amp;$B$2,"Years#"&amp;$B$4,"Period#"&amp;$B$3,"View#"&amp;$B$10,"Consolidation#"&amp;$B$13,"Data Source#"&amp;B$11,"Intercompany#"&amp;$B$14,"Movement#"&amp;$B$12,"Custom1#"&amp;$B$6,"Custom2#"&amp;$B$7,"Custom3#"&amp;$B$8,"Custom4#"&amp;$B$9,"Entity#"&amp;$B25,"Account#"&amp;$G$15)+[2]!HsGetValue("FCC","Scenario#"&amp;$B$2,"Years#"&amp;$B$4,"Period#"&amp;$B$3,"View#"&amp;$B$10,"Consolidation#"&amp;$B$13,"Data Source#"&amp;B$11,"Intercompany#"&amp;$B$14,"Movement#"&amp;$B$12,"Custom1#"&amp;$B$6,"Custom2#"&amp;$B$7,"Custom3#"&amp;$B$8,"Custom4#"&amp;$B$9,"Entity#"&amp;$B25,"Account#"&amp;$G$16)),2)</f>
        <v>#VALUE!</v>
      </c>
      <c r="H25" s="273" t="e">
        <f>ROUND(([2]!HsGetValue("FCC","Scenario#"&amp;$B$2,"Years#"&amp;$B$4,"Period#"&amp;$B$3,"View#"&amp;$B$10,"Consolidation#"&amp;$B$13,"Data Source#"&amp;$B$11,"Intercompany#"&amp;$B$14,"Movement#"&amp;$B$12,"Custom1#"&amp;$B$6,"Custom2#"&amp;$B$7,"Custom3#"&amp;$B$8,"Custom4#"&amp;$B$9,"Entity#"&amp;$B25,"Account#"&amp;$H$15)+[2]!HsGetValue("FCC","Scenario#"&amp;$B$2,"Years#"&amp;$B$4,"Period#"&amp;$B$3,"View#"&amp;$B$10,"Consolidation#"&amp;$B$13,"Data Source#"&amp;$B$11,"Intercompany#"&amp;$B$14,"Movement#"&amp;$B$12,"Custom1#"&amp;$B$6,"Custom2#"&amp;$B$7,"Custom3#"&amp;$B$8,"Custom4#"&amp;$B$9,"Entity#"&amp;$B25,"Account#"&amp;$H$16)),2)</f>
        <v>#VALUE!</v>
      </c>
      <c r="I25" s="108" t="e">
        <f>ROUND(([2]!HsGetValue("FCC","Scenario#"&amp;$B$2,"Years#"&amp;$B$4,"Period#"&amp;$B$3,"View#"&amp;$B$10,"Consolidation#"&amp;$B$13,"Data Source#"&amp;$B$11,"Intercompany#"&amp;$B$14,"Movement#"&amp;$B$12,"Custom1#"&amp;$B$6,"Custom2#"&amp;$B$7,"Custom3#"&amp;$B$8,"Custom4#"&amp;$B$9,"Entity#"&amp;$B25,"Account#"&amp;$I$15)+[2]!HsGetValue("FCC","Scenario#"&amp;$B$2,"Years#"&amp;$B$4,"Period#"&amp;$B$3,"View#"&amp;$B$10,"Consolidation#"&amp;$B$13,"Data Source#"&amp;$B$11,"Intercompany#"&amp;$B$14,"Movement#"&amp;$B$12,"Custom1#"&amp;$B$6,"Custom2#"&amp;$B$7,"Custom3#"&amp;$B$8,"Custom4#"&amp;$B$9,"Entity#"&amp;$B25,"Account#"&amp;$I$16)+[2]!HsGetValue("FCC","Scenario#"&amp;$B$2,"Years#"&amp;$B$4,"Period#"&amp;$B$3,"View#"&amp;$B$10,"Consolidation#"&amp;$B$13,"Data Source#"&amp;$B$11,"Intercompany#"&amp;$B$14,"Movement#"&amp;$B$12,"Custom1#"&amp;$B$6,"Custom2#"&amp;$B$7,"Custom3#"&amp;$B$8,"Custom4#"&amp;$B$9,"Entity#"&amp;$B25,"Account#"&amp;$I$17)),2)</f>
        <v>#VALUE!</v>
      </c>
      <c r="J25" s="108" t="e">
        <f>ROUND(([2]!HsGetValue("FCC","Scenario#"&amp;$B$2,"Years#"&amp;$B$4,"Period#"&amp;$B$3,"View#"&amp;$B$10,"Consolidation#"&amp;$B$13,"Data Source#"&amp;$B$11,"Intercompany#"&amp;$B$14,"Movement#"&amp;$B$12,"Custom1#"&amp;$B$6,"Custom2#"&amp;$B$7,"Custom3#"&amp;$B$8,"Custom4#"&amp;$B$9,"Entity#"&amp;$B25,"Account#"&amp;$J$15)+[2]!HsGetValue("FCC","Scenario#"&amp;$B$2,"Years#"&amp;$B$4,"Period#"&amp;$B$3,"View#"&amp;$B$10,"Consolidation#"&amp;$B$13,"Data Source#"&amp;$B$11,"Intercompany#"&amp;$B$14,"Movement#"&amp;$B$12,"Custom1#"&amp;$B$6,"Custom2#"&amp;$B$7,"Custom3#"&amp;$B$8,"Custom4#"&amp;$B$9,"Entity#"&amp;$B25,"Account#"&amp;$J$16)),2)</f>
        <v>#VALUE!</v>
      </c>
      <c r="K25" s="108" t="e">
        <f>ROUND(([2]!HsGetValue("FCC","Scenario#"&amp;$B$2,"Years#"&amp;$B$4,"Period#"&amp;$B$3,"View#"&amp;$B$10,"Consolidation#"&amp;$B$13,"Data Source#"&amp;$B$11,"Intercompany#"&amp;$B$14,"Movement#"&amp;$B$12,"Custom1#"&amp;$B$6,"Custom2#"&amp;$B$7,"Custom3#"&amp;$B$8,"Custom4#"&amp;$B$9,"Entity#"&amp;$B25,"Account#"&amp;$K$15)+[2]!HsGetValue("FCC","Scenario#"&amp;$B$2,"Years#"&amp;$B$4,"Period#"&amp;$B$3,"View#"&amp;$B$10,"Consolidation#"&amp;$B$13,"Data Source#"&amp;$B$11,"Intercompany#"&amp;$B$14,"Movement#"&amp;$B$12,"Custom1#"&amp;$B$6,"Custom2#"&amp;$B$7,"Custom3#"&amp;$B$8,"Custom4#"&amp;$B$9,"Entity#"&amp;$B25,"Account#"&amp;$K$16)+[2]!HsGetValue("FCC","Scenario#"&amp;$B$2,"Years#"&amp;$B$4,"Period#"&amp;$B$3,"View#"&amp;$B$10,"Consolidation#"&amp;$B$13,"Data Source#"&amp;$B$11,"Intercompany#"&amp;$B$14,"Movement#"&amp;$B$12,"Custom1#"&amp;$B$6,"Custom2#"&amp;$B$7,"Custom3#"&amp;$B$8,"Custom4#"&amp;$B$9,"Entity#"&amp;$B25,"Account#"&amp;$K$17)+[2]!HsGetValue("FCC","Scenario#"&amp;$B$2,"Years#"&amp;$B$4,"Period#"&amp;$B$3,"View#"&amp;$B$10,"Consolidation#"&amp;$B$13,"Data Source#"&amp;$B$11,"Intercompany#"&amp;$B$14,"Movement#"&amp;$B$12,"Custom1#"&amp;$B$6,"Custom2#"&amp;$B$7,"Custom3#"&amp;$B$8,"Custom4#"&amp;$B$9,"Entity#"&amp;$B25,"Account#"&amp;$K$18)),2)</f>
        <v>#VALUE!</v>
      </c>
      <c r="L25" s="108" t="e">
        <f>ROUND(([2]!HsGetValue("FCC","Scenario#"&amp;$B$2,"Years#"&amp;$B$4,"Period#"&amp;$B$3,"View#"&amp;$B$10,"Consolidation#"&amp;$B$13,"Data Source#"&amp;$B$11,"Intercompany#"&amp;$B$14,"Movement#"&amp;$B$12,"Custom1#"&amp;$B$6,"Custom2#"&amp;$B$7,"Custom3#"&amp;$B$8,"Custom4#"&amp;$B$9,"Entity#"&amp;$B25,"Account#"&amp;$L$17)+[2]!HsGetValue("FCC","Scenario#"&amp;$B$2,"Years#"&amp;$B$4,"Period#"&amp;$B$3,"View#"&amp;$B$10,"Consolidation#"&amp;$B$13,"Data Source#"&amp;$B$11,"Intercompany#"&amp;$B$14,"Movement#"&amp;$B$12,"Custom1#"&amp;$B$6,"Custom2#"&amp;$B$7,"Custom3#"&amp;$B$8,"Custom4#"&amp;$B$9,"Entity#"&amp;$B25,"Account#"&amp;$L$18)),2)</f>
        <v>#VALUE!</v>
      </c>
      <c r="M25" s="108" t="e">
        <f>ROUND(([2]!HsGetValue("FCC","Scenario#"&amp;$B$2,"Years#"&amp;$B$4,"Period#"&amp;$B$3,"View#"&amp;$B$10,"Consolidation#"&amp;$B$13,"Data Source#"&amp;$B$11,"Intercompany#"&amp;$B$14,"Movement#"&amp;$B$12,"Custom1#"&amp;$B$6,"Custom2#"&amp;$B$7,"Custom3#"&amp;$B$8,"Custom4#"&amp;$B$9,"Entity#"&amp;$B25,"Account#"&amp;$M$15)+[2]!HsGetValue("FCC","Scenario#"&amp;$B$2,"Years#"&amp;$B$4,"Period#"&amp;$B$3,"View#"&amp;$B$10,"Consolidation#"&amp;$B$13,"Data Source#"&amp;$B$11,"Intercompany#"&amp;$B$14,"Movement#"&amp;$B$12,"Custom1#"&amp;$B$6,"Custom2#"&amp;$B$7,"Custom3#"&amp;$B$8,"Custom4#"&amp;$B$9,"Entity#"&amp;$B25,"Account#"&amp;$M$16)),2)</f>
        <v>#VALUE!</v>
      </c>
      <c r="N25" s="189" t="e">
        <f>ROUND(([2]!HsGetValue("FCC","Scenario#"&amp;$B$2,"Years#"&amp;$B$4,"Period#"&amp;$B$3,"View#"&amp;$B$10,"Consolidation#"&amp;$B$13,"Data Source#"&amp;$B$11,"Intercompany#"&amp;$B$14,"Movement#"&amp;$B$12,"Custom1#"&amp;$B$6,"Custom2#"&amp;$B$7,"Custom3#"&amp;$B$8,"Custom4#"&amp;$B$9,"Entity#"&amp;$B25,"Account#"&amp;$N$14)+[2]!HsGetValue("FCC","Scenario#"&amp;$B$2,"Years#"&amp;$B$4,"Period#"&amp;$B$3,"View#"&amp;$B$10,"Consolidation#"&amp;$B$13,"Data Source#"&amp;$B$11,"Intercompany#"&amp;$B$14,"Movement#"&amp;$B$12,"Custom1#"&amp;$B$6,"Custom2#"&amp;$B$7,"Custom3#"&amp;$B$8,"Custom4#"&amp;$B$9,"Entity#"&amp;$B25,"Account#"&amp;$N$15)+[2]!HsGetValue("FCC","Scenario#"&amp;$B$2,"Years#"&amp;$B$4,"Period#"&amp;$B$3,"View#"&amp;$B$10,"Consolidation#"&amp;$B$13,"Data Source#"&amp;$B$11,"Intercompany#"&amp;$B$14,"Movement#"&amp;$B$12,"Custom1#"&amp;$B$6,"Custom2#"&amp;$B$7,"Custom3#"&amp;$B$8,"Custom4#"&amp;$B$9,"Entity#"&amp;$B25,"Account#"&amp;$N$16)+[2]!HsGetValue("FCC","Scenario#"&amp;$B$2,"Years#"&amp;$B$4,"Period#"&amp;$B$3,"View#"&amp;$B$10,"Consolidation#"&amp;$B$13,"Data Source#"&amp;$B$11,"Intercompany#"&amp;$B$14,"Movement#"&amp;$B$12,"Custom1#"&amp;$B$6,"Custom2#"&amp;$B$7,"Custom3#"&amp;$B$8,"Custom4#"&amp;$B$9,"Entity#"&amp;$B25,"Account#"&amp;$N$17)+[2]!HsGetValue("FCC","Scenario#"&amp;$B$2,"Years#"&amp;$B$4,"Period#"&amp;$B$3,"View#"&amp;$B$10,"Consolidation#"&amp;$B$13,"Data Source#"&amp;$B$11,"Intercompany#"&amp;$B$14,"Movement#"&amp;$B$12,"Custom1#"&amp;$B$6,"Custom2#"&amp;$B$7,"Custom3#"&amp;$B$8,"Custom4#"&amp;$B$9,"Entity#"&amp;$B25,"Account#"&amp;$N$18)),2)</f>
        <v>#VALUE!</v>
      </c>
      <c r="O25" s="189" t="e">
        <f>ROUND(([2]!HsGetValue("FCC","Scenario#"&amp;$B$2,"Years#"&amp;$B$4,"Period#"&amp;$B$3,"View#"&amp;$B$10,"Consolidation#"&amp;$B$13,"Data Source#"&amp;$B$11,"Intercompany#"&amp;$B$14,"Movement#"&amp;$B$12,"Custom1#"&amp;$B$6,"Custom2#"&amp;$B$7,"Custom3#"&amp;$B$8,"Custom4#"&amp;$B$9,"Entity#"&amp;$B25,"Account#"&amp;$O$15)),2)</f>
        <v>#VALUE!</v>
      </c>
      <c r="P25" s="108" t="e">
        <f>ROUND(([2]!HsGetValue("FCC","Scenario#"&amp;$B$2,"Years#"&amp;$B$4,"Period#"&amp;$B$3,"View#"&amp;$B$10,"Consolidation#"&amp;$B$13,"Data Source#"&amp;$B$11,"Intercompany#"&amp;$B$14,"Movement#"&amp;$B$12,"Custom1#"&amp;$B$6,"Custom2#"&amp;$B$7,"Custom3#"&amp;$B$8,"Custom4#"&amp;$B$9,"Entity#"&amp;$B25,"Account#"&amp;$P$15)+[2]!HsGetValue("FCC","Scenario#"&amp;$B$2,"Years#"&amp;$B$4,"Period#"&amp;$B$3,"View#"&amp;$B$10,"Consolidation#"&amp;$B$13,"Data Source#"&amp;$B$11,"Intercompany#"&amp;$B$14,"Movement#"&amp;$B$12,"Custom1#"&amp;$B$6,"Custom2#"&amp;$B$7,"Custom3#"&amp;$B$8,"Custom4#"&amp;$B$9,"Entity#"&amp;$B25,"Account#"&amp;$P$16)),2)</f>
        <v>#VALUE!</v>
      </c>
      <c r="Q25" s="108" t="e">
        <f>ROUND(([2]!HsGetValue("FCC","Scenario#"&amp;$B$2,"Years#"&amp;$B$4,"Period#"&amp;$B$3,"View#"&amp;$B$10,"Consolidation#"&amp;$B$13,"Data Source#"&amp;$B$11,"Intercompany#"&amp;$B$14,"Movement#"&amp;$B$12,"Custom1#"&amp;$B$6,"Custom2#"&amp;$B$7,"Custom3#"&amp;$B$8,"Custom4#"&amp;$B$9,"Entity#"&amp;$B25,"Account#"&amp;$Q$15)+[2]!HsGetValue("FCC","Scenario#"&amp;$B$2,"Years#"&amp;$B$4,"Period#"&amp;$B$3,"View#"&amp;$B$10,"Consolidation#"&amp;$B$13,"Data Source#"&amp;$B$11,"Intercompany#"&amp;$B$14,"Movement#"&amp;$B$12,"Custom1#"&amp;$B$6,"Custom2#"&amp;$B$7,"Custom3#"&amp;$B$8,"Custom4#"&amp;$B$9,"Entity#"&amp;$B25,"Account#"&amp;$Q$16)),2)</f>
        <v>#VALUE!</v>
      </c>
      <c r="R25" s="108" t="e">
        <f>ROUND(([2]!HsGetValue("FCC","Scenario#"&amp;$B$2,"Years#"&amp;$B$4,"Period#"&amp;$B$3,"View#"&amp;$B$10,"Consolidation#"&amp;$B$13,"Data Source#"&amp;$B$11,"Intercompany#"&amp;$B$14,"Movement#"&amp;$B$12,"Custom1#"&amp;$B$6,"Custom2#"&amp;$B$7,"Custom3#"&amp;$B$8,"Custom4#"&amp;$B$9,"Entity#"&amp;$B25,"Account#"&amp;$R$15)+[2]!HsGetValue("FCC","Scenario#"&amp;$B$2,"Years#"&amp;$B$4,"Period#"&amp;$B$3,"View#"&amp;$B$10,"Consolidation#"&amp;$B$13,"Data Source#"&amp;$B$11,"Intercompany#"&amp;$B$14,"Movement#"&amp;$B$12,"Custom1#"&amp;$B$6,"Custom2#"&amp;$B$7,"Custom3#"&amp;$B$8,"Custom4#"&amp;$B$9,"Entity#"&amp;$B25,"Account#"&amp;$R$16)),2)</f>
        <v>#VALUE!</v>
      </c>
      <c r="S25" s="108" t="e">
        <f>ROUND(([2]!HsGetValue("FCC","Scenario#"&amp;$B$2,"Years#"&amp;$B$4,"Period#"&amp;$B$3,"View#"&amp;$B$10,"Consolidation#"&amp;$B$13,"Data Source#"&amp;$B$11,"Intercompany#"&amp;$B$14,"Movement#"&amp;$B$12,"Custom1#"&amp;$B$6,"Custom2#"&amp;$B$7,"Custom3#"&amp;$B$8,"Custom4#"&amp;$B$9,"Entity#"&amp;$B25,"Account#"&amp;$S$15)),2)</f>
        <v>#VALUE!</v>
      </c>
      <c r="T25" s="108" t="e">
        <f>ROUND(([2]!HsGetValue("FCC","Scenario#"&amp;$B$2,"Years#"&amp;$B$4,"Period#"&amp;$B$3,"View#"&amp;$B$10,"Consolidation#"&amp;$B$13,"Data Source#"&amp;$B$11,"Intercompany#"&amp;$B$14,"Movement#"&amp;$B$12,"Custom1#"&amp;$B$6,"Custom2#"&amp;$B$7,"Custom3#"&amp;$B$8,"Custom4#"&amp;$B$9,"Entity#"&amp;$B25,"Account#"&amp;$T$15)),2)</f>
        <v>#VALUE!</v>
      </c>
      <c r="U25" s="108" t="e">
        <f>ROUND(([2]!HsGetValue("FCC","Scenario#"&amp;$B$2,"Years#"&amp;$B$4,"Period#"&amp;$B$3,"View#"&amp;$B$10,"Consolidation#"&amp;$B$13,"Data Source#"&amp;$B$11,"Intercompany#"&amp;$B$14,"Movement#"&amp;$B$12,"Custom1#"&amp;$B$6,"Custom2#"&amp;$B$7,"Custom3#"&amp;$B$8,"Custom4#"&amp;$B$9,"Entity#"&amp;$B25,"Account#"&amp;$U$15)),2)</f>
        <v>#VALUE!</v>
      </c>
      <c r="V25" s="108"/>
      <c r="W25" s="108" t="e">
        <f>ROUND(([2]!HsGetValue("FCC","Scenario#"&amp;$B$2,"Years#"&amp;$B$4,"Period#"&amp;$B$3,"View#"&amp;$B$10,"Consolidation#"&amp;$B$13,"Data Source#"&amp;$B$11,"Intercompany#"&amp;$B$14,"Movement#"&amp;$B$12,"Custom1#"&amp;$B$6,"Custom2#"&amp;$B$7,"Custom3#"&amp;$B$8,"Custom4#"&amp;$B$9,"Entity#"&amp;$B25,"Account#"&amp;$W$15)),2)</f>
        <v>#VALUE!</v>
      </c>
      <c r="X25" s="108" t="e">
        <f>ROUND(([2]!HsGetValue("FCC","Scenario#"&amp;$B$2,"Years#"&amp;$B$4,"Period#"&amp;$B$3,"View#"&amp;$B$10,"Consolidation#"&amp;$B$13,"Data Source#"&amp;$B$11,"Intercompany#"&amp;$B$14,"Movement#"&amp;$B$12,"Custom1#"&amp;$B$6,"Custom2#"&amp;$B$7,"Custom3#"&amp;$B$8,"Custom4#"&amp;$B$9,"Entity#"&amp;$B25,"Account#"&amp;$X$15)),2)</f>
        <v>#VALUE!</v>
      </c>
      <c r="Y25" s="108" t="e">
        <f>ROUND(([2]!HsGetValue("FCC","Scenario#"&amp;$B$2,"Years#"&amp;$B$4,"Period#"&amp;$B$3,"View#"&amp;$B$10,"Consolidation#"&amp;$B$13,"Data Source#"&amp;$B$11,"Intercompany#"&amp;$B$14,"Movement#"&amp;$B$12,"Custom1#"&amp;$B$6,"Custom2#"&amp;$B$7,"Custom3#"&amp;$B$8,"Custom4#"&amp;$B$9,"Entity#"&amp;$B25,"Account#"&amp;$Y$15)+[2]!HsGetValue("FCC","Scenario#"&amp;$B$2,"Years#"&amp;$B$4,"Period#"&amp;$B$3,"View#"&amp;$B$10,"Consolidation#"&amp;$B$13,"Data Source#"&amp;$B$11,"Intercompany#"&amp;$B$14,"Movement#"&amp;$B$12,"Custom1#"&amp;$B$6,"Custom2#"&amp;$B$7,"Custom3#"&amp;$B$8,"Custom4#"&amp;$B$9,"Entity#"&amp;$B25,"Account#"&amp;$Y$16)),2)</f>
        <v>#VALUE!</v>
      </c>
    </row>
    <row r="26" spans="1:26">
      <c r="A26" s="107" t="s">
        <v>387</v>
      </c>
      <c r="B26" s="107" t="s">
        <v>269</v>
      </c>
      <c r="C26" s="23">
        <v>41000</v>
      </c>
      <c r="D26" s="23" t="s">
        <v>142</v>
      </c>
      <c r="E26" t="s">
        <v>145</v>
      </c>
      <c r="F26" s="22" t="e">
        <f t="shared" si="0"/>
        <v>#VALUE!</v>
      </c>
      <c r="G26" s="121" t="s">
        <v>570</v>
      </c>
      <c r="H26" s="273" t="e">
        <f>ROUND(([2]!HsGetValue("FCC","Scenario#"&amp;$B$2,"Years#"&amp;$B$4,"Period#"&amp;$B$3,"View#"&amp;$B$10,"Consolidation#"&amp;$B$13,"Data Source#"&amp;$B$11,"Intercompany#"&amp;$B$14,"Movement#"&amp;$B$12,"Custom1#"&amp;$B$6,"Custom2#"&amp;$B$7,"Custom3#"&amp;$B$8,"Custom4#"&amp;$B$9,"Entity#"&amp;$B26,"Account#"&amp;$H$15)+[2]!HsGetValue("FCC","Scenario#"&amp;$B$2,"Years#"&amp;$B$4,"Period#"&amp;$B$3,"View#"&amp;$B$10,"Consolidation#"&amp;$B$13,"Data Source#"&amp;$B$11,"Intercompany#"&amp;$B$14,"Movement#"&amp;$B$12,"Custom1#"&amp;$B$6,"Custom2#"&amp;$B$7,"Custom3#"&amp;$B$8,"Custom4#"&amp;$B$9,"Entity#"&amp;$B26,"Account#"&amp;$H$16)),2)</f>
        <v>#VALUE!</v>
      </c>
      <c r="I26" s="108" t="e">
        <f>ROUND(([2]!HsGetValue("FCC","Scenario#"&amp;$B$2,"Years#"&amp;$B$4,"Period#"&amp;$B$3,"View#"&amp;$B$10,"Consolidation#"&amp;$B$13,"Data Source#"&amp;$B$11,"Intercompany#"&amp;$B$14,"Movement#"&amp;$B$12,"Custom1#"&amp;$B$6,"Custom2#"&amp;$B$7,"Custom3#"&amp;$B$8,"Custom4#"&amp;$B$9,"Entity#"&amp;$B26,"Account#"&amp;$I$15)+[2]!HsGetValue("FCC","Scenario#"&amp;$B$2,"Years#"&amp;$B$4,"Period#"&amp;$B$3,"View#"&amp;$B$10,"Consolidation#"&amp;$B$13,"Data Source#"&amp;$B$11,"Intercompany#"&amp;$B$14,"Movement#"&amp;$B$12,"Custom1#"&amp;$B$6,"Custom2#"&amp;$B$7,"Custom3#"&amp;$B$8,"Custom4#"&amp;$B$9,"Entity#"&amp;$B26,"Account#"&amp;$I$16)+[2]!HsGetValue("FCC","Scenario#"&amp;$B$2,"Years#"&amp;$B$4,"Period#"&amp;$B$3,"View#"&amp;$B$10,"Consolidation#"&amp;$B$13,"Data Source#"&amp;$B$11,"Intercompany#"&amp;$B$14,"Movement#"&amp;$B$12,"Custom1#"&amp;$B$6,"Custom2#"&amp;$B$7,"Custom3#"&amp;$B$8,"Custom4#"&amp;$B$9,"Entity#"&amp;$B26,"Account#"&amp;$I$17)),2)</f>
        <v>#VALUE!</v>
      </c>
      <c r="J26" s="108" t="e">
        <f>ROUND(([2]!HsGetValue("FCC","Scenario#"&amp;$B$2,"Years#"&amp;$B$4,"Period#"&amp;$B$3,"View#"&amp;$B$10,"Consolidation#"&amp;$B$13,"Data Source#"&amp;$B$11,"Intercompany#"&amp;$B$14,"Movement#"&amp;$B$12,"Custom1#"&amp;$B$6,"Custom2#"&amp;$B$7,"Custom3#"&amp;$B$8,"Custom4#"&amp;$B$9,"Entity#"&amp;$B26,"Account#"&amp;$J$15)+[2]!HsGetValue("FCC","Scenario#"&amp;$B$2,"Years#"&amp;$B$4,"Period#"&amp;$B$3,"View#"&amp;$B$10,"Consolidation#"&amp;$B$13,"Data Source#"&amp;$B$11,"Intercompany#"&amp;$B$14,"Movement#"&amp;$B$12,"Custom1#"&amp;$B$6,"Custom2#"&amp;$B$7,"Custom3#"&amp;$B$8,"Custom4#"&amp;$B$9,"Entity#"&amp;$B26,"Account#"&amp;$J$16)),2)</f>
        <v>#VALUE!</v>
      </c>
      <c r="K26" s="108" t="e">
        <f>ROUND(([2]!HsGetValue("FCC","Scenario#"&amp;$B$2,"Years#"&amp;$B$4,"Period#"&amp;$B$3,"View#"&amp;$B$10,"Consolidation#"&amp;$B$13,"Data Source#"&amp;$B$11,"Intercompany#"&amp;$B$14,"Movement#"&amp;$B$12,"Custom1#"&amp;$B$6,"Custom2#"&amp;$B$7,"Custom3#"&amp;$B$8,"Custom4#"&amp;$B$9,"Entity#"&amp;$B26,"Account#"&amp;$K$15)+[2]!HsGetValue("FCC","Scenario#"&amp;$B$2,"Years#"&amp;$B$4,"Period#"&amp;$B$3,"View#"&amp;$B$10,"Consolidation#"&amp;$B$13,"Data Source#"&amp;$B$11,"Intercompany#"&amp;$B$14,"Movement#"&amp;$B$12,"Custom1#"&amp;$B$6,"Custom2#"&amp;$B$7,"Custom3#"&amp;$B$8,"Custom4#"&amp;$B$9,"Entity#"&amp;$B26,"Account#"&amp;$K$16)+[2]!HsGetValue("FCC","Scenario#"&amp;$B$2,"Years#"&amp;$B$4,"Period#"&amp;$B$3,"View#"&amp;$B$10,"Consolidation#"&amp;$B$13,"Data Source#"&amp;$B$11,"Intercompany#"&amp;$B$14,"Movement#"&amp;$B$12,"Custom1#"&amp;$B$6,"Custom2#"&amp;$B$7,"Custom3#"&amp;$B$8,"Custom4#"&amp;$B$9,"Entity#"&amp;$B26,"Account#"&amp;$K$17)+[2]!HsGetValue("FCC","Scenario#"&amp;$B$2,"Years#"&amp;$B$4,"Period#"&amp;$B$3,"View#"&amp;$B$10,"Consolidation#"&amp;$B$13,"Data Source#"&amp;$B$11,"Intercompany#"&amp;$B$14,"Movement#"&amp;$B$12,"Custom1#"&amp;$B$6,"Custom2#"&amp;$B$7,"Custom3#"&amp;$B$8,"Custom4#"&amp;$B$9,"Entity#"&amp;$B26,"Account#"&amp;$K$18)),2)</f>
        <v>#VALUE!</v>
      </c>
      <c r="L26" s="108" t="e">
        <f>ROUND(([2]!HsGetValue("FCC","Scenario#"&amp;$B$2,"Years#"&amp;$B$4,"Period#"&amp;$B$3,"View#"&amp;$B$10,"Consolidation#"&amp;$B$13,"Data Source#"&amp;$B$11,"Intercompany#"&amp;$B$14,"Movement#"&amp;$B$12,"Custom1#"&amp;$B$6,"Custom2#"&amp;$B$7,"Custom3#"&amp;$B$8,"Custom4#"&amp;$B$9,"Entity#"&amp;$B26,"Account#"&amp;$L$17)+[2]!HsGetValue("FCC","Scenario#"&amp;$B$2,"Years#"&amp;$B$4,"Period#"&amp;$B$3,"View#"&amp;$B$10,"Consolidation#"&amp;$B$13,"Data Source#"&amp;$B$11,"Intercompany#"&amp;$B$14,"Movement#"&amp;$B$12,"Custom1#"&amp;$B$6,"Custom2#"&amp;$B$7,"Custom3#"&amp;$B$8,"Custom4#"&amp;$B$9,"Entity#"&amp;$B26,"Account#"&amp;$L$18)),2)</f>
        <v>#VALUE!</v>
      </c>
      <c r="M26" s="108" t="e">
        <f>ROUND(([2]!HsGetValue("FCC","Scenario#"&amp;$B$2,"Years#"&amp;$B$4,"Period#"&amp;$B$3,"View#"&amp;$B$10,"Consolidation#"&amp;$B$13,"Data Source#"&amp;$B$11,"Intercompany#"&amp;$B$14,"Movement#"&amp;$B$12,"Custom1#"&amp;$B$6,"Custom2#"&amp;$B$7,"Custom3#"&amp;$B$8,"Custom4#"&amp;$B$9,"Entity#"&amp;$B26,"Account#"&amp;$M$15)+[2]!HsGetValue("FCC","Scenario#"&amp;$B$2,"Years#"&amp;$B$4,"Period#"&amp;$B$3,"View#"&amp;$B$10,"Consolidation#"&amp;$B$13,"Data Source#"&amp;$B$11,"Intercompany#"&amp;$B$14,"Movement#"&amp;$B$12,"Custom1#"&amp;$B$6,"Custom2#"&amp;$B$7,"Custom3#"&amp;$B$8,"Custom4#"&amp;$B$9,"Entity#"&amp;$B26,"Account#"&amp;$M$16)),2)</f>
        <v>#VALUE!</v>
      </c>
      <c r="N26" s="189" t="e">
        <f>ROUND(([2]!HsGetValue("FCC","Scenario#"&amp;$B$2,"Years#"&amp;$B$4,"Period#"&amp;$B$3,"View#"&amp;$B$10,"Consolidation#"&amp;$B$13,"Data Source#"&amp;$B$11,"Intercompany#"&amp;$B$14,"Movement#"&amp;$B$12,"Custom1#"&amp;$B$6,"Custom2#"&amp;$B$7,"Custom3#"&amp;$B$8,"Custom4#"&amp;$B$9,"Entity#"&amp;$B26,"Account#"&amp;$N$14)+[2]!HsGetValue("FCC","Scenario#"&amp;$B$2,"Years#"&amp;$B$4,"Period#"&amp;$B$3,"View#"&amp;$B$10,"Consolidation#"&amp;$B$13,"Data Source#"&amp;$B$11,"Intercompany#"&amp;$B$14,"Movement#"&amp;$B$12,"Custom1#"&amp;$B$6,"Custom2#"&amp;$B$7,"Custom3#"&amp;$B$8,"Custom4#"&amp;$B$9,"Entity#"&amp;$B26,"Account#"&amp;$N$15)+[2]!HsGetValue("FCC","Scenario#"&amp;$B$2,"Years#"&amp;$B$4,"Period#"&amp;$B$3,"View#"&amp;$B$10,"Consolidation#"&amp;$B$13,"Data Source#"&amp;$B$11,"Intercompany#"&amp;$B$14,"Movement#"&amp;$B$12,"Custom1#"&amp;$B$6,"Custom2#"&amp;$B$7,"Custom3#"&amp;$B$8,"Custom4#"&amp;$B$9,"Entity#"&amp;$B26,"Account#"&amp;$N$16)+[2]!HsGetValue("FCC","Scenario#"&amp;$B$2,"Years#"&amp;$B$4,"Period#"&amp;$B$3,"View#"&amp;$B$10,"Consolidation#"&amp;$B$13,"Data Source#"&amp;$B$11,"Intercompany#"&amp;$B$14,"Movement#"&amp;$B$12,"Custom1#"&amp;$B$6,"Custom2#"&amp;$B$7,"Custom3#"&amp;$B$8,"Custom4#"&amp;$B$9,"Entity#"&amp;$B26,"Account#"&amp;$N$17)+[2]!HsGetValue("FCC","Scenario#"&amp;$B$2,"Years#"&amp;$B$4,"Period#"&amp;$B$3,"View#"&amp;$B$10,"Consolidation#"&amp;$B$13,"Data Source#"&amp;$B$11,"Intercompany#"&amp;$B$14,"Movement#"&amp;$B$12,"Custom1#"&amp;$B$6,"Custom2#"&amp;$B$7,"Custom3#"&amp;$B$8,"Custom4#"&amp;$B$9,"Entity#"&amp;$B26,"Account#"&amp;$N$18)),2)</f>
        <v>#VALUE!</v>
      </c>
      <c r="O26" s="189" t="e">
        <f>ROUND(([2]!HsGetValue("FCC","Scenario#"&amp;$B$2,"Years#"&amp;$B$4,"Period#"&amp;$B$3,"View#"&amp;$B$10,"Consolidation#"&amp;$B$13,"Data Source#"&amp;$B$11,"Intercompany#"&amp;$B$14,"Movement#"&amp;$B$12,"Custom1#"&amp;$B$6,"Custom2#"&amp;$B$7,"Custom3#"&amp;$B$8,"Custom4#"&amp;$B$9,"Entity#"&amp;$B26,"Account#"&amp;$O$15)),2)</f>
        <v>#VALUE!</v>
      </c>
      <c r="P26" s="108" t="e">
        <f>ROUND(([2]!HsGetValue("FCC","Scenario#"&amp;$B$2,"Years#"&amp;$B$4,"Period#"&amp;$B$3,"View#"&amp;$B$10,"Consolidation#"&amp;$B$13,"Data Source#"&amp;$B$11,"Intercompany#"&amp;$B$14,"Movement#"&amp;$B$12,"Custom1#"&amp;$B$6,"Custom2#"&amp;$B$7,"Custom3#"&amp;$B$8,"Custom4#"&amp;$B$9,"Entity#"&amp;$B26,"Account#"&amp;$P$15)+[2]!HsGetValue("FCC","Scenario#"&amp;$B$2,"Years#"&amp;$B$4,"Period#"&amp;$B$3,"View#"&amp;$B$10,"Consolidation#"&amp;$B$13,"Data Source#"&amp;$B$11,"Intercompany#"&amp;$B$14,"Movement#"&amp;$B$12,"Custom1#"&amp;$B$6,"Custom2#"&amp;$B$7,"Custom3#"&amp;$B$8,"Custom4#"&amp;$B$9,"Entity#"&amp;$B26,"Account#"&amp;$P$16)),2)</f>
        <v>#VALUE!</v>
      </c>
      <c r="Q26" s="108" t="e">
        <f>ROUND(([2]!HsGetValue("FCC","Scenario#"&amp;$B$2,"Years#"&amp;$B$4,"Period#"&amp;$B$3,"View#"&amp;$B$10,"Consolidation#"&amp;$B$13,"Data Source#"&amp;$B$11,"Intercompany#"&amp;$B$14,"Movement#"&amp;$B$12,"Custom1#"&amp;$B$6,"Custom2#"&amp;$B$7,"Custom3#"&amp;$B$8,"Custom4#"&amp;$B$9,"Entity#"&amp;$B26,"Account#"&amp;$Q$15)+[2]!HsGetValue("FCC","Scenario#"&amp;$B$2,"Years#"&amp;$B$4,"Period#"&amp;$B$3,"View#"&amp;$B$10,"Consolidation#"&amp;$B$13,"Data Source#"&amp;$B$11,"Intercompany#"&amp;$B$14,"Movement#"&amp;$B$12,"Custom1#"&amp;$B$6,"Custom2#"&amp;$B$7,"Custom3#"&amp;$B$8,"Custom4#"&amp;$B$9,"Entity#"&amp;$B26,"Account#"&amp;$Q$16)),2)</f>
        <v>#VALUE!</v>
      </c>
      <c r="R26" s="108" t="e">
        <f>ROUND(([2]!HsGetValue("FCC","Scenario#"&amp;$B$2,"Years#"&amp;$B$4,"Period#"&amp;$B$3,"View#"&amp;$B$10,"Consolidation#"&amp;$B$13,"Data Source#"&amp;$B$11,"Intercompany#"&amp;$B$14,"Movement#"&amp;$B$12,"Custom1#"&amp;$B$6,"Custom2#"&amp;$B$7,"Custom3#"&amp;$B$8,"Custom4#"&amp;$B$9,"Entity#"&amp;$B26,"Account#"&amp;$R$15)+[2]!HsGetValue("FCC","Scenario#"&amp;$B$2,"Years#"&amp;$B$4,"Period#"&amp;$B$3,"View#"&amp;$B$10,"Consolidation#"&amp;$B$13,"Data Source#"&amp;$B$11,"Intercompany#"&amp;$B$14,"Movement#"&amp;$B$12,"Custom1#"&amp;$B$6,"Custom2#"&amp;$B$7,"Custom3#"&amp;$B$8,"Custom4#"&amp;$B$9,"Entity#"&amp;$B26,"Account#"&amp;$R$16)),2)</f>
        <v>#VALUE!</v>
      </c>
      <c r="S26" s="108" t="e">
        <f>ROUND(([2]!HsGetValue("FCC","Scenario#"&amp;$B$2,"Years#"&amp;$B$4,"Period#"&amp;$B$3,"View#"&amp;$B$10,"Consolidation#"&amp;$B$13,"Data Source#"&amp;$B$11,"Intercompany#"&amp;$B$14,"Movement#"&amp;$B$12,"Custom1#"&amp;$B$6,"Custom2#"&amp;$B$7,"Custom3#"&amp;$B$8,"Custom4#"&amp;$B$9,"Entity#"&amp;$B26,"Account#"&amp;$S$15)),2)</f>
        <v>#VALUE!</v>
      </c>
      <c r="T26" s="108" t="e">
        <f>ROUND(([2]!HsGetValue("FCC","Scenario#"&amp;$B$2,"Years#"&amp;$B$4,"Period#"&amp;$B$3,"View#"&amp;$B$10,"Consolidation#"&amp;$B$13,"Data Source#"&amp;$B$11,"Intercompany#"&amp;$B$14,"Movement#"&amp;$B$12,"Custom1#"&amp;$B$6,"Custom2#"&amp;$B$7,"Custom3#"&amp;$B$8,"Custom4#"&amp;$B$9,"Entity#"&amp;$B26,"Account#"&amp;$T$15)),2)</f>
        <v>#VALUE!</v>
      </c>
      <c r="U26" s="108" t="e">
        <f>ROUND(([2]!HsGetValue("FCC","Scenario#"&amp;$B$2,"Years#"&amp;$B$4,"Period#"&amp;$B$3,"View#"&amp;$B$10,"Consolidation#"&amp;$B$13,"Data Source#"&amp;$B$11,"Intercompany#"&amp;$B$14,"Movement#"&amp;$B$12,"Custom1#"&amp;$B$6,"Custom2#"&amp;$B$7,"Custom3#"&amp;$B$8,"Custom4#"&amp;$B$9,"Entity#"&amp;$B26,"Account#"&amp;$U$15)),2)</f>
        <v>#VALUE!</v>
      </c>
      <c r="V26" s="108"/>
      <c r="W26" s="108" t="e">
        <f>ROUND(([2]!HsGetValue("FCC","Scenario#"&amp;$B$2,"Years#"&amp;$B$4,"Period#"&amp;$B$3,"View#"&amp;$B$10,"Consolidation#"&amp;$B$13,"Data Source#"&amp;$B$11,"Intercompany#"&amp;$B$14,"Movement#"&amp;$B$12,"Custom1#"&amp;$B$6,"Custom2#"&amp;$B$7,"Custom3#"&amp;$B$8,"Custom4#"&amp;$B$9,"Entity#"&amp;$B26,"Account#"&amp;$W$15)),2)</f>
        <v>#VALUE!</v>
      </c>
      <c r="X26" s="108" t="e">
        <f>ROUND(([2]!HsGetValue("FCC","Scenario#"&amp;$B$2,"Years#"&amp;$B$4,"Period#"&amp;$B$3,"View#"&amp;$B$10,"Consolidation#"&amp;$B$13,"Data Source#"&amp;$B$11,"Intercompany#"&amp;$B$14,"Movement#"&amp;$B$12,"Custom1#"&amp;$B$6,"Custom2#"&amp;$B$7,"Custom3#"&amp;$B$8,"Custom4#"&amp;$B$9,"Entity#"&amp;$B26,"Account#"&amp;$X$15)),2)</f>
        <v>#VALUE!</v>
      </c>
      <c r="Y26" s="108" t="e">
        <f>ROUND(([2]!HsGetValue("FCC","Scenario#"&amp;$B$2,"Years#"&amp;$B$4,"Period#"&amp;$B$3,"View#"&amp;$B$10,"Consolidation#"&amp;$B$13,"Data Source#"&amp;$B$11,"Intercompany#"&amp;$B$14,"Movement#"&amp;$B$12,"Custom1#"&amp;$B$6,"Custom2#"&amp;$B$7,"Custom3#"&amp;$B$8,"Custom4#"&amp;$B$9,"Entity#"&amp;$B26,"Account#"&amp;$Y$15)+[2]!HsGetValue("FCC","Scenario#"&amp;$B$2,"Years#"&amp;$B$4,"Period#"&amp;$B$3,"View#"&amp;$B$10,"Consolidation#"&amp;$B$13,"Data Source#"&amp;$B$11,"Intercompany#"&amp;$B$14,"Movement#"&amp;$B$12,"Custom1#"&amp;$B$6,"Custom2#"&amp;$B$7,"Custom3#"&amp;$B$8,"Custom4#"&amp;$B$9,"Entity#"&amp;$B26,"Account#"&amp;$Y$16)),2)</f>
        <v>#VALUE!</v>
      </c>
    </row>
    <row r="27" spans="1:26">
      <c r="A27" s="107" t="s">
        <v>387</v>
      </c>
      <c r="B27" s="107" t="s">
        <v>270</v>
      </c>
      <c r="C27" s="23">
        <v>41100</v>
      </c>
      <c r="D27" s="23" t="s">
        <v>142</v>
      </c>
      <c r="E27" t="s">
        <v>52</v>
      </c>
      <c r="F27" s="22" t="e">
        <f t="shared" si="0"/>
        <v>#VALUE!</v>
      </c>
      <c r="G27" s="121" t="s">
        <v>570</v>
      </c>
      <c r="H27" s="273" t="e">
        <f>ROUND(([2]!HsGetValue("FCC","Scenario#"&amp;$B$2,"Years#"&amp;$B$4,"Period#"&amp;$B$3,"View#"&amp;$B$10,"Consolidation#"&amp;$B$13,"Data Source#"&amp;$B$11,"Intercompany#"&amp;$B$14,"Movement#"&amp;$B$12,"Custom1#"&amp;$B$6,"Custom2#"&amp;$B$7,"Custom3#"&amp;$B$8,"Custom4#"&amp;$B$9,"Entity#"&amp;$B27,"Account#"&amp;$H$15)+[2]!HsGetValue("FCC","Scenario#"&amp;$B$2,"Years#"&amp;$B$4,"Period#"&amp;$B$3,"View#"&amp;$B$10,"Consolidation#"&amp;$B$13,"Data Source#"&amp;$B$11,"Intercompany#"&amp;$B$14,"Movement#"&amp;$B$12,"Custom1#"&amp;$B$6,"Custom2#"&amp;$B$7,"Custom3#"&amp;$B$8,"Custom4#"&amp;$B$9,"Entity#"&amp;$B27,"Account#"&amp;$H$16)),2)</f>
        <v>#VALUE!</v>
      </c>
      <c r="I27" s="108" t="e">
        <f>ROUND(([2]!HsGetValue("FCC","Scenario#"&amp;$B$2,"Years#"&amp;$B$4,"Period#"&amp;$B$3,"View#"&amp;$B$10,"Consolidation#"&amp;$B$13,"Data Source#"&amp;$B$11,"Intercompany#"&amp;$B$14,"Movement#"&amp;$B$12,"Custom1#"&amp;$B$6,"Custom2#"&amp;$B$7,"Custom3#"&amp;$B$8,"Custom4#"&amp;$B$9,"Entity#"&amp;$B27,"Account#"&amp;$I$15)+[2]!HsGetValue("FCC","Scenario#"&amp;$B$2,"Years#"&amp;$B$4,"Period#"&amp;$B$3,"View#"&amp;$B$10,"Consolidation#"&amp;$B$13,"Data Source#"&amp;$B$11,"Intercompany#"&amp;$B$14,"Movement#"&amp;$B$12,"Custom1#"&amp;$B$6,"Custom2#"&amp;$B$7,"Custom3#"&amp;$B$8,"Custom4#"&amp;$B$9,"Entity#"&amp;$B27,"Account#"&amp;$I$16)+[2]!HsGetValue("FCC","Scenario#"&amp;$B$2,"Years#"&amp;$B$4,"Period#"&amp;$B$3,"View#"&amp;$B$10,"Consolidation#"&amp;$B$13,"Data Source#"&amp;$B$11,"Intercompany#"&amp;$B$14,"Movement#"&amp;$B$12,"Custom1#"&amp;$B$6,"Custom2#"&amp;$B$7,"Custom3#"&amp;$B$8,"Custom4#"&amp;$B$9,"Entity#"&amp;$B27,"Account#"&amp;$I$17)),2)</f>
        <v>#VALUE!</v>
      </c>
      <c r="J27" s="108" t="e">
        <f>ROUND(([2]!HsGetValue("FCC","Scenario#"&amp;$B$2,"Years#"&amp;$B$4,"Period#"&amp;$B$3,"View#"&amp;$B$10,"Consolidation#"&amp;$B$13,"Data Source#"&amp;$B$11,"Intercompany#"&amp;$B$14,"Movement#"&amp;$B$12,"Custom1#"&amp;$B$6,"Custom2#"&amp;$B$7,"Custom3#"&amp;$B$8,"Custom4#"&amp;$B$9,"Entity#"&amp;$B27,"Account#"&amp;$J$15)+[2]!HsGetValue("FCC","Scenario#"&amp;$B$2,"Years#"&amp;$B$4,"Period#"&amp;$B$3,"View#"&amp;$B$10,"Consolidation#"&amp;$B$13,"Data Source#"&amp;$B$11,"Intercompany#"&amp;$B$14,"Movement#"&amp;$B$12,"Custom1#"&amp;$B$6,"Custom2#"&amp;$B$7,"Custom3#"&amp;$B$8,"Custom4#"&amp;$B$9,"Entity#"&amp;$B27,"Account#"&amp;$J$16)),2)</f>
        <v>#VALUE!</v>
      </c>
      <c r="K27" s="108">
        <f>8760046.7-1701891.02</f>
        <v>7058155.6799999997</v>
      </c>
      <c r="L27" s="108" t="e">
        <f>ROUND(([2]!HsGetValue("FCC","Scenario#"&amp;$B$2,"Years#"&amp;$B$4,"Period#"&amp;$B$3,"View#"&amp;$B$10,"Consolidation#"&amp;$B$13,"Data Source#"&amp;$B$11,"Intercompany#"&amp;$B$14,"Movement#"&amp;$B$12,"Custom1#"&amp;$B$6,"Custom2#"&amp;$B$7,"Custom3#"&amp;$B$8,"Custom4#"&amp;$B$9,"Entity#"&amp;$B27,"Account#"&amp;$L$17)+[2]!HsGetValue("FCC","Scenario#"&amp;$B$2,"Years#"&amp;$B$4,"Period#"&amp;$B$3,"View#"&amp;$B$10,"Consolidation#"&amp;$B$13,"Data Source#"&amp;$B$11,"Intercompany#"&amp;$B$14,"Movement#"&amp;$B$12,"Custom1#"&amp;$B$6,"Custom2#"&amp;$B$7,"Custom3#"&amp;$B$8,"Custom4#"&amp;$B$9,"Entity#"&amp;$B27,"Account#"&amp;$L$18)),2)</f>
        <v>#VALUE!</v>
      </c>
      <c r="M27" s="108" t="e">
        <f>ROUND(([2]!HsGetValue("FCC","Scenario#"&amp;$B$2,"Years#"&amp;$B$4,"Period#"&amp;$B$3,"View#"&amp;$B$10,"Consolidation#"&amp;$B$13,"Data Source#"&amp;$B$11,"Intercompany#"&amp;$B$14,"Movement#"&amp;$B$12,"Custom1#"&amp;$B$6,"Custom2#"&amp;$B$7,"Custom3#"&amp;$B$8,"Custom4#"&amp;$B$9,"Entity#"&amp;$B27,"Account#"&amp;$M$15)+[2]!HsGetValue("FCC","Scenario#"&amp;$B$2,"Years#"&amp;$B$4,"Period#"&amp;$B$3,"View#"&amp;$B$10,"Consolidation#"&amp;$B$13,"Data Source#"&amp;$B$11,"Intercompany#"&amp;$B$14,"Movement#"&amp;$B$12,"Custom1#"&amp;$B$6,"Custom2#"&amp;$B$7,"Custom3#"&amp;$B$8,"Custom4#"&amp;$B$9,"Entity#"&amp;$B27,"Account#"&amp;$M$16)),2)</f>
        <v>#VALUE!</v>
      </c>
      <c r="N27" s="189" t="e">
        <f>ROUND(([2]!HsGetValue("FCC","Scenario#"&amp;$B$2,"Years#"&amp;$B$4,"Period#"&amp;$B$3,"View#"&amp;$B$10,"Consolidation#"&amp;$B$13,"Data Source#"&amp;$B$11,"Intercompany#"&amp;$B$14,"Movement#"&amp;$B$12,"Custom1#"&amp;$B$6,"Custom2#"&amp;$B$7,"Custom3#"&amp;$B$8,"Custom4#"&amp;$B$9,"Entity#"&amp;$B27,"Account#"&amp;$N$14)+[2]!HsGetValue("FCC","Scenario#"&amp;$B$2,"Years#"&amp;$B$4,"Period#"&amp;$B$3,"View#"&amp;$B$10,"Consolidation#"&amp;$B$13,"Data Source#"&amp;$B$11,"Intercompany#"&amp;$B$14,"Movement#"&amp;$B$12,"Custom1#"&amp;$B$6,"Custom2#"&amp;$B$7,"Custom3#"&amp;$B$8,"Custom4#"&amp;$B$9,"Entity#"&amp;$B27,"Account#"&amp;$N$15)+[2]!HsGetValue("FCC","Scenario#"&amp;$B$2,"Years#"&amp;$B$4,"Period#"&amp;$B$3,"View#"&amp;$B$10,"Consolidation#"&amp;$B$13,"Data Source#"&amp;$B$11,"Intercompany#"&amp;$B$14,"Movement#"&amp;$B$12,"Custom1#"&amp;$B$6,"Custom2#"&amp;$B$7,"Custom3#"&amp;$B$8,"Custom4#"&amp;$B$9,"Entity#"&amp;$B27,"Account#"&amp;$N$16)+[2]!HsGetValue("FCC","Scenario#"&amp;$B$2,"Years#"&amp;$B$4,"Period#"&amp;$B$3,"View#"&amp;$B$10,"Consolidation#"&amp;$B$13,"Data Source#"&amp;$B$11,"Intercompany#"&amp;$B$14,"Movement#"&amp;$B$12,"Custom1#"&amp;$B$6,"Custom2#"&amp;$B$7,"Custom3#"&amp;$B$8,"Custom4#"&amp;$B$9,"Entity#"&amp;$B27,"Account#"&amp;$N$17)+[2]!HsGetValue("FCC","Scenario#"&amp;$B$2,"Years#"&amp;$B$4,"Period#"&amp;$B$3,"View#"&amp;$B$10,"Consolidation#"&amp;$B$13,"Data Source#"&amp;$B$11,"Intercompany#"&amp;$B$14,"Movement#"&amp;$B$12,"Custom1#"&amp;$B$6,"Custom2#"&amp;$B$7,"Custom3#"&amp;$B$8,"Custom4#"&amp;$B$9,"Entity#"&amp;$B27,"Account#"&amp;$N$18)),2)</f>
        <v>#VALUE!</v>
      </c>
      <c r="O27" s="189" t="e">
        <f>ROUND(([2]!HsGetValue("FCC","Scenario#"&amp;$B$2,"Years#"&amp;$B$4,"Period#"&amp;$B$3,"View#"&amp;$B$10,"Consolidation#"&amp;$B$13,"Data Source#"&amp;$B$11,"Intercompany#"&amp;$B$14,"Movement#"&amp;$B$12,"Custom1#"&amp;$B$6,"Custom2#"&amp;$B$7,"Custom3#"&amp;$B$8,"Custom4#"&amp;$B$9,"Entity#"&amp;$B27,"Account#"&amp;$O$15)),2)</f>
        <v>#VALUE!</v>
      </c>
      <c r="P27" s="108" t="e">
        <f>ROUND(([2]!HsGetValue("FCC","Scenario#"&amp;$B$2,"Years#"&amp;$B$4,"Period#"&amp;$B$3,"View#"&amp;$B$10,"Consolidation#"&amp;$B$13,"Data Source#"&amp;$B$11,"Intercompany#"&amp;$B$14,"Movement#"&amp;$B$12,"Custom1#"&amp;$B$6,"Custom2#"&amp;$B$7,"Custom3#"&amp;$B$8,"Custom4#"&amp;$B$9,"Entity#"&amp;$B27,"Account#"&amp;$P$15)+[2]!HsGetValue("FCC","Scenario#"&amp;$B$2,"Years#"&amp;$B$4,"Period#"&amp;$B$3,"View#"&amp;$B$10,"Consolidation#"&amp;$B$13,"Data Source#"&amp;$B$11,"Intercompany#"&amp;$B$14,"Movement#"&amp;$B$12,"Custom1#"&amp;$B$6,"Custom2#"&amp;$B$7,"Custom3#"&amp;$B$8,"Custom4#"&amp;$B$9,"Entity#"&amp;$B27,"Account#"&amp;$P$16)),2)</f>
        <v>#VALUE!</v>
      </c>
      <c r="Q27" s="108" t="e">
        <f>ROUND(([2]!HsGetValue("FCC","Scenario#"&amp;$B$2,"Years#"&amp;$B$4,"Period#"&amp;$B$3,"View#"&amp;$B$10,"Consolidation#"&amp;$B$13,"Data Source#"&amp;$B$11,"Intercompany#"&amp;$B$14,"Movement#"&amp;$B$12,"Custom1#"&amp;$B$6,"Custom2#"&amp;$B$7,"Custom3#"&amp;$B$8,"Custom4#"&amp;$B$9,"Entity#"&amp;$B27,"Account#"&amp;$Q$15)+[2]!HsGetValue("FCC","Scenario#"&amp;$B$2,"Years#"&amp;$B$4,"Period#"&amp;$B$3,"View#"&amp;$B$10,"Consolidation#"&amp;$B$13,"Data Source#"&amp;$B$11,"Intercompany#"&amp;$B$14,"Movement#"&amp;$B$12,"Custom1#"&amp;$B$6,"Custom2#"&amp;$B$7,"Custom3#"&amp;$B$8,"Custom4#"&amp;$B$9,"Entity#"&amp;$B27,"Account#"&amp;$Q$16)),2)</f>
        <v>#VALUE!</v>
      </c>
      <c r="R27" s="108" t="e">
        <f>ROUND(([2]!HsGetValue("FCC","Scenario#"&amp;$B$2,"Years#"&amp;$B$4,"Period#"&amp;$B$3,"View#"&amp;$B$10,"Consolidation#"&amp;$B$13,"Data Source#"&amp;$B$11,"Intercompany#"&amp;$B$14,"Movement#"&amp;$B$12,"Custom1#"&amp;$B$6,"Custom2#"&amp;$B$7,"Custom3#"&amp;$B$8,"Custom4#"&amp;$B$9,"Entity#"&amp;$B27,"Account#"&amp;$R$15)+[2]!HsGetValue("FCC","Scenario#"&amp;$B$2,"Years#"&amp;$B$4,"Period#"&amp;$B$3,"View#"&amp;$B$10,"Consolidation#"&amp;$B$13,"Data Source#"&amp;$B$11,"Intercompany#"&amp;$B$14,"Movement#"&amp;$B$12,"Custom1#"&amp;$B$6,"Custom2#"&amp;$B$7,"Custom3#"&amp;$B$8,"Custom4#"&amp;$B$9,"Entity#"&amp;$B27,"Account#"&amp;$R$16)),2)</f>
        <v>#VALUE!</v>
      </c>
      <c r="S27" s="108" t="e">
        <f>ROUND(([2]!HsGetValue("FCC","Scenario#"&amp;$B$2,"Years#"&amp;$B$4,"Period#"&amp;$B$3,"View#"&amp;$B$10,"Consolidation#"&amp;$B$13,"Data Source#"&amp;$B$11,"Intercompany#"&amp;$B$14,"Movement#"&amp;$B$12,"Custom1#"&amp;$B$6,"Custom2#"&amp;$B$7,"Custom3#"&amp;$B$8,"Custom4#"&amp;$B$9,"Entity#"&amp;$B27,"Account#"&amp;$S$15)),2)</f>
        <v>#VALUE!</v>
      </c>
      <c r="T27" s="108" t="e">
        <f>ROUND(([2]!HsGetValue("FCC","Scenario#"&amp;$B$2,"Years#"&amp;$B$4,"Period#"&amp;$B$3,"View#"&amp;$B$10,"Consolidation#"&amp;$B$13,"Data Source#"&amp;$B$11,"Intercompany#"&amp;$B$14,"Movement#"&amp;$B$12,"Custom1#"&amp;$B$6,"Custom2#"&amp;$B$7,"Custom3#"&amp;$B$8,"Custom4#"&amp;$B$9,"Entity#"&amp;$B27,"Account#"&amp;$T$15)),2)</f>
        <v>#VALUE!</v>
      </c>
      <c r="U27" s="108" t="e">
        <f>ROUND(([2]!HsGetValue("FCC","Scenario#"&amp;$B$2,"Years#"&amp;$B$4,"Period#"&amp;$B$3,"View#"&amp;$B$10,"Consolidation#"&amp;$B$13,"Data Source#"&amp;$B$11,"Intercompany#"&amp;$B$14,"Movement#"&amp;$B$12,"Custom1#"&amp;$B$6,"Custom2#"&amp;$B$7,"Custom3#"&amp;$B$8,"Custom4#"&amp;$B$9,"Entity#"&amp;$B27,"Account#"&amp;$U$15)),2)</f>
        <v>#VALUE!</v>
      </c>
      <c r="V27" s="108"/>
      <c r="W27" s="108" t="e">
        <f>ROUND(([2]!HsGetValue("FCC","Scenario#"&amp;$B$2,"Years#"&amp;$B$4,"Period#"&amp;$B$3,"View#"&amp;$B$10,"Consolidation#"&amp;$B$13,"Data Source#"&amp;$B$11,"Intercompany#"&amp;$B$14,"Movement#"&amp;$B$12,"Custom1#"&amp;$B$6,"Custom2#"&amp;$B$7,"Custom3#"&amp;$B$8,"Custom4#"&amp;$B$9,"Entity#"&amp;$B27,"Account#"&amp;$W$15)),2)</f>
        <v>#VALUE!</v>
      </c>
      <c r="X27" s="108" t="e">
        <f>ROUND(([2]!HsGetValue("FCC","Scenario#"&amp;$B$2,"Years#"&amp;$B$4,"Period#"&amp;$B$3,"View#"&amp;$B$10,"Consolidation#"&amp;$B$13,"Data Source#"&amp;$B$11,"Intercompany#"&amp;$B$14,"Movement#"&amp;$B$12,"Custom1#"&amp;$B$6,"Custom2#"&amp;$B$7,"Custom3#"&amp;$B$8,"Custom4#"&amp;$B$9,"Entity#"&amp;$B27,"Account#"&amp;$X$15)),2)</f>
        <v>#VALUE!</v>
      </c>
      <c r="Y27" s="108" t="e">
        <f>ROUND(([2]!HsGetValue("FCC","Scenario#"&amp;$B$2,"Years#"&amp;$B$4,"Period#"&amp;$B$3,"View#"&amp;$B$10,"Consolidation#"&amp;$B$13,"Data Source#"&amp;$B$11,"Intercompany#"&amp;$B$14,"Movement#"&amp;$B$12,"Custom1#"&amp;$B$6,"Custom2#"&amp;$B$7,"Custom3#"&amp;$B$8,"Custom4#"&amp;$B$9,"Entity#"&amp;$B27,"Account#"&amp;$Y$15)+[2]!HsGetValue("FCC","Scenario#"&amp;$B$2,"Years#"&amp;$B$4,"Period#"&amp;$B$3,"View#"&amp;$B$10,"Consolidation#"&amp;$B$13,"Data Source#"&amp;$B$11,"Intercompany#"&amp;$B$14,"Movement#"&amp;$B$12,"Custom1#"&amp;$B$6,"Custom2#"&amp;$B$7,"Custom3#"&amp;$B$8,"Custom4#"&amp;$B$9,"Entity#"&amp;$B27,"Account#"&amp;$Y$16)),2)</f>
        <v>#VALUE!</v>
      </c>
    </row>
    <row r="28" spans="1:26">
      <c r="A28" s="107" t="s">
        <v>387</v>
      </c>
      <c r="B28" s="274" t="s">
        <v>602</v>
      </c>
      <c r="C28" s="23">
        <v>41200</v>
      </c>
      <c r="D28" s="23" t="s">
        <v>142</v>
      </c>
      <c r="E28" t="s">
        <v>604</v>
      </c>
      <c r="F28" s="22" t="e">
        <f t="shared" ref="F28" si="1">SUM(H28:Y28)-U28</f>
        <v>#VALUE!</v>
      </c>
      <c r="G28" s="121" t="s">
        <v>570</v>
      </c>
      <c r="H28" s="273" t="e">
        <f>ROUND(([2]!HsGetValue("FCC","Scenario#"&amp;$B$2,"Years#"&amp;$B$4,"Period#"&amp;$B$3,"View#"&amp;$B$10,"Consolidation#"&amp;$B$13,"Data Source#"&amp;$B$11,"Intercompany#"&amp;$B$14,"Movement#"&amp;$B$12,"Custom1#"&amp;$B$6,"Custom2#"&amp;$B$7,"Custom3#"&amp;$B$8,"Custom4#"&amp;$B$9,"Entity#"&amp;$B28,"Account#"&amp;$H$15)+[2]!HsGetValue("FCC","Scenario#"&amp;$B$2,"Years#"&amp;$B$4,"Period#"&amp;$B$3,"View#"&amp;$B$10,"Consolidation#"&amp;$B$13,"Data Source#"&amp;$B$11,"Intercompany#"&amp;$B$14,"Movement#"&amp;$B$12,"Custom1#"&amp;$B$6,"Custom2#"&amp;$B$7,"Custom3#"&amp;$B$8,"Custom4#"&amp;$B$9,"Entity#"&amp;$B28,"Account#"&amp;$H$16)),2)</f>
        <v>#VALUE!</v>
      </c>
      <c r="I28" s="108" t="e">
        <f>ROUND(([2]!HsGetValue("FCC","Scenario#"&amp;$B$2,"Years#"&amp;$B$4,"Period#"&amp;$B$3,"View#"&amp;$B$10,"Consolidation#"&amp;$B$13,"Data Source#"&amp;$B$11,"Intercompany#"&amp;$B$14,"Movement#"&amp;$B$12,"Custom1#"&amp;$B$6,"Custom2#"&amp;$B$7,"Custom3#"&amp;$B$8,"Custom4#"&amp;$B$9,"Entity#"&amp;$B28,"Account#"&amp;$I$15)+[2]!HsGetValue("FCC","Scenario#"&amp;$B$2,"Years#"&amp;$B$4,"Period#"&amp;$B$3,"View#"&amp;$B$10,"Consolidation#"&amp;$B$13,"Data Source#"&amp;$B$11,"Intercompany#"&amp;$B$14,"Movement#"&amp;$B$12,"Custom1#"&amp;$B$6,"Custom2#"&amp;$B$7,"Custom3#"&amp;$B$8,"Custom4#"&amp;$B$9,"Entity#"&amp;$B28,"Account#"&amp;$I$16)+[2]!HsGetValue("FCC","Scenario#"&amp;$B$2,"Years#"&amp;$B$4,"Period#"&amp;$B$3,"View#"&amp;$B$10,"Consolidation#"&amp;$B$13,"Data Source#"&amp;$B$11,"Intercompany#"&amp;$B$14,"Movement#"&amp;$B$12,"Custom1#"&amp;$B$6,"Custom2#"&amp;$B$7,"Custom3#"&amp;$B$8,"Custom4#"&amp;$B$9,"Entity#"&amp;$B28,"Account#"&amp;$I$17)),2)</f>
        <v>#VALUE!</v>
      </c>
      <c r="J28" s="108" t="e">
        <f>ROUND(([2]!HsGetValue("FCC","Scenario#"&amp;$B$2,"Years#"&amp;$B$4,"Period#"&amp;$B$3,"View#"&amp;$B$10,"Consolidation#"&amp;$B$13,"Data Source#"&amp;$B$11,"Intercompany#"&amp;$B$14,"Movement#"&amp;$B$12,"Custom1#"&amp;$B$6,"Custom2#"&amp;$B$7,"Custom3#"&amp;$B$8,"Custom4#"&amp;$B$9,"Entity#"&amp;$B28,"Account#"&amp;$J$15)+[2]!HsGetValue("FCC","Scenario#"&amp;$B$2,"Years#"&amp;$B$4,"Period#"&amp;$B$3,"View#"&amp;$B$10,"Consolidation#"&amp;$B$13,"Data Source#"&amp;$B$11,"Intercompany#"&amp;$B$14,"Movement#"&amp;$B$12,"Custom1#"&amp;$B$6,"Custom2#"&amp;$B$7,"Custom3#"&amp;$B$8,"Custom4#"&amp;$B$9,"Entity#"&amp;$B28,"Account#"&amp;$J$16)),2)</f>
        <v>#VALUE!</v>
      </c>
      <c r="K28" s="108">
        <f>3284569.64-937952.1</f>
        <v>2346617.54</v>
      </c>
      <c r="L28" s="108" t="e">
        <f>ROUND(([2]!HsGetValue("FCC","Scenario#"&amp;$B$2,"Years#"&amp;$B$4,"Period#"&amp;$B$3,"View#"&amp;$B$10,"Consolidation#"&amp;$B$13,"Data Source#"&amp;$B$11,"Intercompany#"&amp;$B$14,"Movement#"&amp;$B$12,"Custom1#"&amp;$B$6,"Custom2#"&amp;$B$7,"Custom3#"&amp;$B$8,"Custom4#"&amp;$B$9,"Entity#"&amp;$B28,"Account#"&amp;$L$17)+[2]!HsGetValue("FCC","Scenario#"&amp;$B$2,"Years#"&amp;$B$4,"Period#"&amp;$B$3,"View#"&amp;$B$10,"Consolidation#"&amp;$B$13,"Data Source#"&amp;$B$11,"Intercompany#"&amp;$B$14,"Movement#"&amp;$B$12,"Custom1#"&amp;$B$6,"Custom2#"&amp;$B$7,"Custom3#"&amp;$B$8,"Custom4#"&amp;$B$9,"Entity#"&amp;$B28,"Account#"&amp;$L$18)),2)</f>
        <v>#VALUE!</v>
      </c>
      <c r="M28" s="108" t="e">
        <f>ROUND(([2]!HsGetValue("FCC","Scenario#"&amp;$B$2,"Years#"&amp;$B$4,"Period#"&amp;$B$3,"View#"&amp;$B$10,"Consolidation#"&amp;$B$13,"Data Source#"&amp;$B$11,"Intercompany#"&amp;$B$14,"Movement#"&amp;$B$12,"Custom1#"&amp;$B$6,"Custom2#"&amp;$B$7,"Custom3#"&amp;$B$8,"Custom4#"&amp;$B$9,"Entity#"&amp;$B28,"Account#"&amp;$M$15)+[2]!HsGetValue("FCC","Scenario#"&amp;$B$2,"Years#"&amp;$B$4,"Period#"&amp;$B$3,"View#"&amp;$B$10,"Consolidation#"&amp;$B$13,"Data Source#"&amp;$B$11,"Intercompany#"&amp;$B$14,"Movement#"&amp;$B$12,"Custom1#"&amp;$B$6,"Custom2#"&amp;$B$7,"Custom3#"&amp;$B$8,"Custom4#"&amp;$B$9,"Entity#"&amp;$B28,"Account#"&amp;$M$16)),2)</f>
        <v>#VALUE!</v>
      </c>
      <c r="N28" s="189" t="e">
        <f>ROUND(([2]!HsGetValue("FCC","Scenario#"&amp;$B$2,"Years#"&amp;$B$4,"Period#"&amp;$B$3,"View#"&amp;$B$10,"Consolidation#"&amp;$B$13,"Data Source#"&amp;$B$11,"Intercompany#"&amp;$B$14,"Movement#"&amp;$B$12,"Custom1#"&amp;$B$6,"Custom2#"&amp;$B$7,"Custom3#"&amp;$B$8,"Custom4#"&amp;$B$9,"Entity#"&amp;$B28,"Account#"&amp;$N$14)+[2]!HsGetValue("FCC","Scenario#"&amp;$B$2,"Years#"&amp;$B$4,"Period#"&amp;$B$3,"View#"&amp;$B$10,"Consolidation#"&amp;$B$13,"Data Source#"&amp;$B$11,"Intercompany#"&amp;$B$14,"Movement#"&amp;$B$12,"Custom1#"&amp;$B$6,"Custom2#"&amp;$B$7,"Custom3#"&amp;$B$8,"Custom4#"&amp;$B$9,"Entity#"&amp;$B28,"Account#"&amp;$N$15)+[2]!HsGetValue("FCC","Scenario#"&amp;$B$2,"Years#"&amp;$B$4,"Period#"&amp;$B$3,"View#"&amp;$B$10,"Consolidation#"&amp;$B$13,"Data Source#"&amp;$B$11,"Intercompany#"&amp;$B$14,"Movement#"&amp;$B$12,"Custom1#"&amp;$B$6,"Custom2#"&amp;$B$7,"Custom3#"&amp;$B$8,"Custom4#"&amp;$B$9,"Entity#"&amp;$B28,"Account#"&amp;$N$16)+[2]!HsGetValue("FCC","Scenario#"&amp;$B$2,"Years#"&amp;$B$4,"Period#"&amp;$B$3,"View#"&amp;$B$10,"Consolidation#"&amp;$B$13,"Data Source#"&amp;$B$11,"Intercompany#"&amp;$B$14,"Movement#"&amp;$B$12,"Custom1#"&amp;$B$6,"Custom2#"&amp;$B$7,"Custom3#"&amp;$B$8,"Custom4#"&amp;$B$9,"Entity#"&amp;$B28,"Account#"&amp;$N$17)+[2]!HsGetValue("FCC","Scenario#"&amp;$B$2,"Years#"&amp;$B$4,"Period#"&amp;$B$3,"View#"&amp;$B$10,"Consolidation#"&amp;$B$13,"Data Source#"&amp;$B$11,"Intercompany#"&amp;$B$14,"Movement#"&amp;$B$12,"Custom1#"&amp;$B$6,"Custom2#"&amp;$B$7,"Custom3#"&amp;$B$8,"Custom4#"&amp;$B$9,"Entity#"&amp;$B28,"Account#"&amp;$N$18)),2)</f>
        <v>#VALUE!</v>
      </c>
      <c r="O28" s="189" t="e">
        <f>ROUND(([2]!HsGetValue("FCC","Scenario#"&amp;$B$2,"Years#"&amp;$B$4,"Period#"&amp;$B$3,"View#"&amp;$B$10,"Consolidation#"&amp;$B$13,"Data Source#"&amp;$B$11,"Intercompany#"&amp;$B$14,"Movement#"&amp;$B$12,"Custom1#"&amp;$B$6,"Custom2#"&amp;$B$7,"Custom3#"&amp;$B$8,"Custom4#"&amp;$B$9,"Entity#"&amp;$B28,"Account#"&amp;$O$15)),2)</f>
        <v>#VALUE!</v>
      </c>
      <c r="P28" s="108" t="e">
        <f>ROUND(([2]!HsGetValue("FCC","Scenario#"&amp;$B$2,"Years#"&amp;$B$4,"Period#"&amp;$B$3,"View#"&amp;$B$10,"Consolidation#"&amp;$B$13,"Data Source#"&amp;$B$11,"Intercompany#"&amp;$B$14,"Movement#"&amp;$B$12,"Custom1#"&amp;$B$6,"Custom2#"&amp;$B$7,"Custom3#"&amp;$B$8,"Custom4#"&amp;$B$9,"Entity#"&amp;$B28,"Account#"&amp;$P$15)+[2]!HsGetValue("FCC","Scenario#"&amp;$B$2,"Years#"&amp;$B$4,"Period#"&amp;$B$3,"View#"&amp;$B$10,"Consolidation#"&amp;$B$13,"Data Source#"&amp;$B$11,"Intercompany#"&amp;$B$14,"Movement#"&amp;$B$12,"Custom1#"&amp;$B$6,"Custom2#"&amp;$B$7,"Custom3#"&amp;$B$8,"Custom4#"&amp;$B$9,"Entity#"&amp;$B28,"Account#"&amp;$P$16)),2)</f>
        <v>#VALUE!</v>
      </c>
      <c r="Q28" s="108" t="e">
        <f>ROUND(([2]!HsGetValue("FCC","Scenario#"&amp;$B$2,"Years#"&amp;$B$4,"Period#"&amp;$B$3,"View#"&amp;$B$10,"Consolidation#"&amp;$B$13,"Data Source#"&amp;$B$11,"Intercompany#"&amp;$B$14,"Movement#"&amp;$B$12,"Custom1#"&amp;$B$6,"Custom2#"&amp;$B$7,"Custom3#"&amp;$B$8,"Custom4#"&amp;$B$9,"Entity#"&amp;$B28,"Account#"&amp;$Q$15)+[2]!HsGetValue("FCC","Scenario#"&amp;$B$2,"Years#"&amp;$B$4,"Period#"&amp;$B$3,"View#"&amp;$B$10,"Consolidation#"&amp;$B$13,"Data Source#"&amp;$B$11,"Intercompany#"&amp;$B$14,"Movement#"&amp;$B$12,"Custom1#"&amp;$B$6,"Custom2#"&amp;$B$7,"Custom3#"&amp;$B$8,"Custom4#"&amp;$B$9,"Entity#"&amp;$B28,"Account#"&amp;$Q$16)),2)</f>
        <v>#VALUE!</v>
      </c>
      <c r="R28" s="108" t="e">
        <f>ROUND(([2]!HsGetValue("FCC","Scenario#"&amp;$B$2,"Years#"&amp;$B$4,"Period#"&amp;$B$3,"View#"&amp;$B$10,"Consolidation#"&amp;$B$13,"Data Source#"&amp;$B$11,"Intercompany#"&amp;$B$14,"Movement#"&amp;$B$12,"Custom1#"&amp;$B$6,"Custom2#"&amp;$B$7,"Custom3#"&amp;$B$8,"Custom4#"&amp;$B$9,"Entity#"&amp;$B28,"Account#"&amp;$R$15)+[2]!HsGetValue("FCC","Scenario#"&amp;$B$2,"Years#"&amp;$B$4,"Period#"&amp;$B$3,"View#"&amp;$B$10,"Consolidation#"&amp;$B$13,"Data Source#"&amp;$B$11,"Intercompany#"&amp;$B$14,"Movement#"&amp;$B$12,"Custom1#"&amp;$B$6,"Custom2#"&amp;$B$7,"Custom3#"&amp;$B$8,"Custom4#"&amp;$B$9,"Entity#"&amp;$B28,"Account#"&amp;$R$16)),2)</f>
        <v>#VALUE!</v>
      </c>
      <c r="S28" s="108" t="e">
        <f>ROUND(([2]!HsGetValue("FCC","Scenario#"&amp;$B$2,"Years#"&amp;$B$4,"Period#"&amp;$B$3,"View#"&amp;$B$10,"Consolidation#"&amp;$B$13,"Data Source#"&amp;$B$11,"Intercompany#"&amp;$B$14,"Movement#"&amp;$B$12,"Custom1#"&amp;$B$6,"Custom2#"&amp;$B$7,"Custom3#"&amp;$B$8,"Custom4#"&amp;$B$9,"Entity#"&amp;$B28,"Account#"&amp;$S$15)),2)</f>
        <v>#VALUE!</v>
      </c>
      <c r="T28" s="108" t="e">
        <f>ROUND(([2]!HsGetValue("FCC","Scenario#"&amp;$B$2,"Years#"&amp;$B$4,"Period#"&amp;$B$3,"View#"&amp;$B$10,"Consolidation#"&amp;$B$13,"Data Source#"&amp;$B$11,"Intercompany#"&amp;$B$14,"Movement#"&amp;$B$12,"Custom1#"&amp;$B$6,"Custom2#"&amp;$B$7,"Custom3#"&amp;$B$8,"Custom4#"&amp;$B$9,"Entity#"&amp;$B28,"Account#"&amp;$T$15)),2)</f>
        <v>#VALUE!</v>
      </c>
      <c r="U28" s="108" t="e">
        <f>ROUND(([2]!HsGetValue("FCC","Scenario#"&amp;$B$2,"Years#"&amp;$B$4,"Period#"&amp;$B$3,"View#"&amp;$B$10,"Consolidation#"&amp;$B$13,"Data Source#"&amp;$B$11,"Intercompany#"&amp;$B$14,"Movement#"&amp;$B$12,"Custom1#"&amp;$B$6,"Custom2#"&amp;$B$7,"Custom3#"&amp;$B$8,"Custom4#"&amp;$B$9,"Entity#"&amp;$B28,"Account#"&amp;$U$15)),2)</f>
        <v>#VALUE!</v>
      </c>
      <c r="V28" s="108"/>
      <c r="W28" s="108" t="e">
        <f>ROUND(([2]!HsGetValue("FCC","Scenario#"&amp;$B$2,"Years#"&amp;$B$4,"Period#"&amp;$B$3,"View#"&amp;$B$10,"Consolidation#"&amp;$B$13,"Data Source#"&amp;$B$11,"Intercompany#"&amp;$B$14,"Movement#"&amp;$B$12,"Custom1#"&amp;$B$6,"Custom2#"&amp;$B$7,"Custom3#"&amp;$B$8,"Custom4#"&amp;$B$9,"Entity#"&amp;$B28,"Account#"&amp;$W$15)),2)</f>
        <v>#VALUE!</v>
      </c>
      <c r="X28" s="108" t="e">
        <f>ROUND(([2]!HsGetValue("FCC","Scenario#"&amp;$B$2,"Years#"&amp;$B$4,"Period#"&amp;$B$3,"View#"&amp;$B$10,"Consolidation#"&amp;$B$13,"Data Source#"&amp;$B$11,"Intercompany#"&amp;$B$14,"Movement#"&amp;$B$12,"Custom1#"&amp;$B$6,"Custom2#"&amp;$B$7,"Custom3#"&amp;$B$8,"Custom4#"&amp;$B$9,"Entity#"&amp;$B28,"Account#"&amp;$X$15)),2)</f>
        <v>#VALUE!</v>
      </c>
      <c r="Y28" s="108" t="e">
        <f>ROUND(([2]!HsGetValue("FCC","Scenario#"&amp;$B$2,"Years#"&amp;$B$4,"Period#"&amp;$B$3,"View#"&amp;$B$10,"Consolidation#"&amp;$B$13,"Data Source#"&amp;$B$11,"Intercompany#"&amp;$B$14,"Movement#"&amp;$B$12,"Custom1#"&amp;$B$6,"Custom2#"&amp;$B$7,"Custom3#"&amp;$B$8,"Custom4#"&amp;$B$9,"Entity#"&amp;$B28,"Account#"&amp;$Y$15)+[2]!HsGetValue("FCC","Scenario#"&amp;$B$2,"Years#"&amp;$B$4,"Period#"&amp;$B$3,"View#"&amp;$B$10,"Consolidation#"&amp;$B$13,"Data Source#"&amp;$B$11,"Intercompany#"&amp;$B$14,"Movement#"&amp;$B$12,"Custom1#"&amp;$B$6,"Custom2#"&amp;$B$7,"Custom3#"&amp;$B$8,"Custom4#"&amp;$B$9,"Entity#"&amp;$B28,"Account#"&amp;$Y$16)),2)</f>
        <v>#VALUE!</v>
      </c>
    </row>
    <row r="29" spans="1:26">
      <c r="A29" s="107" t="s">
        <v>387</v>
      </c>
      <c r="B29" s="107" t="s">
        <v>271</v>
      </c>
      <c r="C29" s="23">
        <v>41400</v>
      </c>
      <c r="D29" s="23" t="s">
        <v>142</v>
      </c>
      <c r="E29" t="s">
        <v>53</v>
      </c>
      <c r="F29" s="22" t="e">
        <f t="shared" si="0"/>
        <v>#VALUE!</v>
      </c>
      <c r="G29" s="121" t="s">
        <v>570</v>
      </c>
      <c r="H29" s="273" t="e">
        <f>ROUND(([2]!HsGetValue("FCC","Scenario#"&amp;$B$2,"Years#"&amp;$B$4,"Period#"&amp;$B$3,"View#"&amp;$B$10,"Consolidation#"&amp;$B$13,"Data Source#"&amp;$B$11,"Intercompany#"&amp;$B$14,"Movement#"&amp;$B$12,"Custom1#"&amp;$B$6,"Custom2#"&amp;$B$7,"Custom3#"&amp;$B$8,"Custom4#"&amp;$B$9,"Entity#"&amp;$B29,"Account#"&amp;$H$15)+[2]!HsGetValue("FCC","Scenario#"&amp;$B$2,"Years#"&amp;$B$4,"Period#"&amp;$B$3,"View#"&amp;$B$10,"Consolidation#"&amp;$B$13,"Data Source#"&amp;$B$11,"Intercompany#"&amp;$B$14,"Movement#"&amp;$B$12,"Custom1#"&amp;$B$6,"Custom2#"&amp;$B$7,"Custom3#"&amp;$B$8,"Custom4#"&amp;$B$9,"Entity#"&amp;$B29,"Account#"&amp;$H$16)),2)</f>
        <v>#VALUE!</v>
      </c>
      <c r="I29" s="108" t="e">
        <f>ROUND(([2]!HsGetValue("FCC","Scenario#"&amp;$B$2,"Years#"&amp;$B$4,"Period#"&amp;$B$3,"View#"&amp;$B$10,"Consolidation#"&amp;$B$13,"Data Source#"&amp;$B$11,"Intercompany#"&amp;$B$14,"Movement#"&amp;$B$12,"Custom1#"&amp;$B$6,"Custom2#"&amp;$B$7,"Custom3#"&amp;$B$8,"Custom4#"&amp;$B$9,"Entity#"&amp;$B29,"Account#"&amp;$I$15)+[2]!HsGetValue("FCC","Scenario#"&amp;$B$2,"Years#"&amp;$B$4,"Period#"&amp;$B$3,"View#"&amp;$B$10,"Consolidation#"&amp;$B$13,"Data Source#"&amp;$B$11,"Intercompany#"&amp;$B$14,"Movement#"&amp;$B$12,"Custom1#"&amp;$B$6,"Custom2#"&amp;$B$7,"Custom3#"&amp;$B$8,"Custom4#"&amp;$B$9,"Entity#"&amp;$B29,"Account#"&amp;$I$16)+[2]!HsGetValue("FCC","Scenario#"&amp;$B$2,"Years#"&amp;$B$4,"Period#"&amp;$B$3,"View#"&amp;$B$10,"Consolidation#"&amp;$B$13,"Data Source#"&amp;$B$11,"Intercompany#"&amp;$B$14,"Movement#"&amp;$B$12,"Custom1#"&amp;$B$6,"Custom2#"&amp;$B$7,"Custom3#"&amp;$B$8,"Custom4#"&amp;$B$9,"Entity#"&amp;$B29,"Account#"&amp;$I$17)),2)</f>
        <v>#VALUE!</v>
      </c>
      <c r="J29" s="108" t="e">
        <f>ROUND(([2]!HsGetValue("FCC","Scenario#"&amp;$B$2,"Years#"&amp;$B$4,"Period#"&amp;$B$3,"View#"&amp;$B$10,"Consolidation#"&amp;$B$13,"Data Source#"&amp;$B$11,"Intercompany#"&amp;$B$14,"Movement#"&amp;$B$12,"Custom1#"&amp;$B$6,"Custom2#"&amp;$B$7,"Custom3#"&amp;$B$8,"Custom4#"&amp;$B$9,"Entity#"&amp;$B29,"Account#"&amp;$J$15)+[2]!HsGetValue("FCC","Scenario#"&amp;$B$2,"Years#"&amp;$B$4,"Period#"&amp;$B$3,"View#"&amp;$B$10,"Consolidation#"&amp;$B$13,"Data Source#"&amp;$B$11,"Intercompany#"&amp;$B$14,"Movement#"&amp;$B$12,"Custom1#"&amp;$B$6,"Custom2#"&amp;$B$7,"Custom3#"&amp;$B$8,"Custom4#"&amp;$B$9,"Entity#"&amp;$B29,"Account#"&amp;$J$16)),2)</f>
        <v>#VALUE!</v>
      </c>
      <c r="K29" s="108">
        <f>36992.11-9007.96999999974</f>
        <v>27984.140000000261</v>
      </c>
      <c r="L29" s="108">
        <f>5648997.96-4741744.63</f>
        <v>907253.33000000007</v>
      </c>
      <c r="M29" s="108" t="e">
        <f>ROUND(([2]!HsGetValue("FCC","Scenario#"&amp;$B$2,"Years#"&amp;$B$4,"Period#"&amp;$B$3,"View#"&amp;$B$10,"Consolidation#"&amp;$B$13,"Data Source#"&amp;$B$11,"Intercompany#"&amp;$B$14,"Movement#"&amp;$B$12,"Custom1#"&amp;$B$6,"Custom2#"&amp;$B$7,"Custom3#"&amp;$B$8,"Custom4#"&amp;$B$9,"Entity#"&amp;$B29,"Account#"&amp;$M$15)+[2]!HsGetValue("FCC","Scenario#"&amp;$B$2,"Years#"&amp;$B$4,"Period#"&amp;$B$3,"View#"&amp;$B$10,"Consolidation#"&amp;$B$13,"Data Source#"&amp;$B$11,"Intercompany#"&amp;$B$14,"Movement#"&amp;$B$12,"Custom1#"&amp;$B$6,"Custom2#"&amp;$B$7,"Custom3#"&amp;$B$8,"Custom4#"&amp;$B$9,"Entity#"&amp;$B29,"Account#"&amp;$M$16)),2)</f>
        <v>#VALUE!</v>
      </c>
      <c r="N29" s="189" t="e">
        <f>ROUND(([2]!HsGetValue("FCC","Scenario#"&amp;$B$2,"Years#"&amp;$B$4,"Period#"&amp;$B$3,"View#"&amp;$B$10,"Consolidation#"&amp;$B$13,"Data Source#"&amp;$B$11,"Intercompany#"&amp;$B$14,"Movement#"&amp;$B$12,"Custom1#"&amp;$B$6,"Custom2#"&amp;$B$7,"Custom3#"&amp;$B$8,"Custom4#"&amp;$B$9,"Entity#"&amp;$B29,"Account#"&amp;$N$14)+[2]!HsGetValue("FCC","Scenario#"&amp;$B$2,"Years#"&amp;$B$4,"Period#"&amp;$B$3,"View#"&amp;$B$10,"Consolidation#"&amp;$B$13,"Data Source#"&amp;$B$11,"Intercompany#"&amp;$B$14,"Movement#"&amp;$B$12,"Custom1#"&amp;$B$6,"Custom2#"&amp;$B$7,"Custom3#"&amp;$B$8,"Custom4#"&amp;$B$9,"Entity#"&amp;$B29,"Account#"&amp;$N$15)+[2]!HsGetValue("FCC","Scenario#"&amp;$B$2,"Years#"&amp;$B$4,"Period#"&amp;$B$3,"View#"&amp;$B$10,"Consolidation#"&amp;$B$13,"Data Source#"&amp;$B$11,"Intercompany#"&amp;$B$14,"Movement#"&amp;$B$12,"Custom1#"&amp;$B$6,"Custom2#"&amp;$B$7,"Custom3#"&amp;$B$8,"Custom4#"&amp;$B$9,"Entity#"&amp;$B29,"Account#"&amp;$N$16)+[2]!HsGetValue("FCC","Scenario#"&amp;$B$2,"Years#"&amp;$B$4,"Period#"&amp;$B$3,"View#"&amp;$B$10,"Consolidation#"&amp;$B$13,"Data Source#"&amp;$B$11,"Intercompany#"&amp;$B$14,"Movement#"&amp;$B$12,"Custom1#"&amp;$B$6,"Custom2#"&amp;$B$7,"Custom3#"&amp;$B$8,"Custom4#"&amp;$B$9,"Entity#"&amp;$B29,"Account#"&amp;$N$17)+[2]!HsGetValue("FCC","Scenario#"&amp;$B$2,"Years#"&amp;$B$4,"Period#"&amp;$B$3,"View#"&amp;$B$10,"Consolidation#"&amp;$B$13,"Data Source#"&amp;$B$11,"Intercompany#"&amp;$B$14,"Movement#"&amp;$B$12,"Custom1#"&amp;$B$6,"Custom2#"&amp;$B$7,"Custom3#"&amp;$B$8,"Custom4#"&amp;$B$9,"Entity#"&amp;$B29,"Account#"&amp;$N$18)),2)</f>
        <v>#VALUE!</v>
      </c>
      <c r="O29" s="189" t="e">
        <f>ROUND(([2]!HsGetValue("FCC","Scenario#"&amp;$B$2,"Years#"&amp;$B$4,"Period#"&amp;$B$3,"View#"&amp;$B$10,"Consolidation#"&amp;$B$13,"Data Source#"&amp;$B$11,"Intercompany#"&amp;$B$14,"Movement#"&amp;$B$12,"Custom1#"&amp;$B$6,"Custom2#"&amp;$B$7,"Custom3#"&amp;$B$8,"Custom4#"&amp;$B$9,"Entity#"&amp;$B29,"Account#"&amp;$O$15)),2)</f>
        <v>#VALUE!</v>
      </c>
      <c r="P29" s="108" t="e">
        <f>ROUND(([2]!HsGetValue("FCC","Scenario#"&amp;$B$2,"Years#"&amp;$B$4,"Period#"&amp;$B$3,"View#"&amp;$B$10,"Consolidation#"&amp;$B$13,"Data Source#"&amp;$B$11,"Intercompany#"&amp;$B$14,"Movement#"&amp;$B$12,"Custom1#"&amp;$B$6,"Custom2#"&amp;$B$7,"Custom3#"&amp;$B$8,"Custom4#"&amp;$B$9,"Entity#"&amp;$B29,"Account#"&amp;$P$15)+[2]!HsGetValue("FCC","Scenario#"&amp;$B$2,"Years#"&amp;$B$4,"Period#"&amp;$B$3,"View#"&amp;$B$10,"Consolidation#"&amp;$B$13,"Data Source#"&amp;$B$11,"Intercompany#"&amp;$B$14,"Movement#"&amp;$B$12,"Custom1#"&amp;$B$6,"Custom2#"&amp;$B$7,"Custom3#"&amp;$B$8,"Custom4#"&amp;$B$9,"Entity#"&amp;$B29,"Account#"&amp;$P$16)),2)</f>
        <v>#VALUE!</v>
      </c>
      <c r="Q29" s="108" t="e">
        <f>ROUND(([2]!HsGetValue("FCC","Scenario#"&amp;$B$2,"Years#"&amp;$B$4,"Period#"&amp;$B$3,"View#"&amp;$B$10,"Consolidation#"&amp;$B$13,"Data Source#"&amp;$B$11,"Intercompany#"&amp;$B$14,"Movement#"&amp;$B$12,"Custom1#"&amp;$B$6,"Custom2#"&amp;$B$7,"Custom3#"&amp;$B$8,"Custom4#"&amp;$B$9,"Entity#"&amp;$B29,"Account#"&amp;$Q$15)+[2]!HsGetValue("FCC","Scenario#"&amp;$B$2,"Years#"&amp;$B$4,"Period#"&amp;$B$3,"View#"&amp;$B$10,"Consolidation#"&amp;$B$13,"Data Source#"&amp;$B$11,"Intercompany#"&amp;$B$14,"Movement#"&amp;$B$12,"Custom1#"&amp;$B$6,"Custom2#"&amp;$B$7,"Custom3#"&amp;$B$8,"Custom4#"&amp;$B$9,"Entity#"&amp;$B29,"Account#"&amp;$Q$16)),2)</f>
        <v>#VALUE!</v>
      </c>
      <c r="R29" s="108" t="e">
        <f>ROUND(([2]!HsGetValue("FCC","Scenario#"&amp;$B$2,"Years#"&amp;$B$4,"Period#"&amp;$B$3,"View#"&amp;$B$10,"Consolidation#"&amp;$B$13,"Data Source#"&amp;$B$11,"Intercompany#"&amp;$B$14,"Movement#"&amp;$B$12,"Custom1#"&amp;$B$6,"Custom2#"&amp;$B$7,"Custom3#"&amp;$B$8,"Custom4#"&amp;$B$9,"Entity#"&amp;$B29,"Account#"&amp;$R$15)+[2]!HsGetValue("FCC","Scenario#"&amp;$B$2,"Years#"&amp;$B$4,"Period#"&amp;$B$3,"View#"&amp;$B$10,"Consolidation#"&amp;$B$13,"Data Source#"&amp;$B$11,"Intercompany#"&amp;$B$14,"Movement#"&amp;$B$12,"Custom1#"&amp;$B$6,"Custom2#"&amp;$B$7,"Custom3#"&amp;$B$8,"Custom4#"&amp;$B$9,"Entity#"&amp;$B29,"Account#"&amp;$R$16)),2)</f>
        <v>#VALUE!</v>
      </c>
      <c r="S29" s="108" t="e">
        <f>ROUND(([2]!HsGetValue("FCC","Scenario#"&amp;$B$2,"Years#"&amp;$B$4,"Period#"&amp;$B$3,"View#"&amp;$B$10,"Consolidation#"&amp;$B$13,"Data Source#"&amp;$B$11,"Intercompany#"&amp;$B$14,"Movement#"&amp;$B$12,"Custom1#"&amp;$B$6,"Custom2#"&amp;$B$7,"Custom3#"&amp;$B$8,"Custom4#"&amp;$B$9,"Entity#"&amp;$B29,"Account#"&amp;$S$15)),2)</f>
        <v>#VALUE!</v>
      </c>
      <c r="T29" s="108" t="e">
        <f>ROUND(([2]!HsGetValue("FCC","Scenario#"&amp;$B$2,"Years#"&amp;$B$4,"Period#"&amp;$B$3,"View#"&amp;$B$10,"Consolidation#"&amp;$B$13,"Data Source#"&amp;$B$11,"Intercompany#"&amp;$B$14,"Movement#"&amp;$B$12,"Custom1#"&amp;$B$6,"Custom2#"&amp;$B$7,"Custom3#"&amp;$B$8,"Custom4#"&amp;$B$9,"Entity#"&amp;$B29,"Account#"&amp;$T$15)),2)</f>
        <v>#VALUE!</v>
      </c>
      <c r="U29" s="108" t="e">
        <f>ROUND(([2]!HsGetValue("FCC","Scenario#"&amp;$B$2,"Years#"&amp;$B$4,"Period#"&amp;$B$3,"View#"&amp;$B$10,"Consolidation#"&amp;$B$13,"Data Source#"&amp;$B$11,"Intercompany#"&amp;$B$14,"Movement#"&amp;$B$12,"Custom1#"&amp;$B$6,"Custom2#"&amp;$B$7,"Custom3#"&amp;$B$8,"Custom4#"&amp;$B$9,"Entity#"&amp;$B29,"Account#"&amp;$U$15)),2)</f>
        <v>#VALUE!</v>
      </c>
      <c r="V29" s="108"/>
      <c r="W29" s="108" t="e">
        <f>ROUND(([2]!HsGetValue("FCC","Scenario#"&amp;$B$2,"Years#"&amp;$B$4,"Period#"&amp;$B$3,"View#"&amp;$B$10,"Consolidation#"&amp;$B$13,"Data Source#"&amp;$B$11,"Intercompany#"&amp;$B$14,"Movement#"&amp;$B$12,"Custom1#"&amp;$B$6,"Custom2#"&amp;$B$7,"Custom3#"&amp;$B$8,"Custom4#"&amp;$B$9,"Entity#"&amp;$B29,"Account#"&amp;$W$15)),2)</f>
        <v>#VALUE!</v>
      </c>
      <c r="X29" s="108" t="e">
        <f>ROUND(([2]!HsGetValue("FCC","Scenario#"&amp;$B$2,"Years#"&amp;$B$4,"Period#"&amp;$B$3,"View#"&amp;$B$10,"Consolidation#"&amp;$B$13,"Data Source#"&amp;$B$11,"Intercompany#"&amp;$B$14,"Movement#"&amp;$B$12,"Custom1#"&amp;$B$6,"Custom2#"&amp;$B$7,"Custom3#"&amp;$B$8,"Custom4#"&amp;$B$9,"Entity#"&amp;$B29,"Account#"&amp;$X$15)),2)</f>
        <v>#VALUE!</v>
      </c>
      <c r="Y29" s="108" t="e">
        <f>ROUND(([2]!HsGetValue("FCC","Scenario#"&amp;$B$2,"Years#"&amp;$B$4,"Period#"&amp;$B$3,"View#"&amp;$B$10,"Consolidation#"&amp;$B$13,"Data Source#"&amp;$B$11,"Intercompany#"&amp;$B$14,"Movement#"&amp;$B$12,"Custom1#"&amp;$B$6,"Custom2#"&amp;$B$7,"Custom3#"&amp;$B$8,"Custom4#"&amp;$B$9,"Entity#"&amp;$B29,"Account#"&amp;$Y$15)+[2]!HsGetValue("FCC","Scenario#"&amp;$B$2,"Years#"&amp;$B$4,"Period#"&amp;$B$3,"View#"&amp;$B$10,"Consolidation#"&amp;$B$13,"Data Source#"&amp;$B$11,"Intercompany#"&amp;$B$14,"Movement#"&amp;$B$12,"Custom1#"&amp;$B$6,"Custom2#"&amp;$B$7,"Custom3#"&amp;$B$8,"Custom4#"&amp;$B$9,"Entity#"&amp;$B29,"Account#"&amp;$Y$16)),2)</f>
        <v>#VALUE!</v>
      </c>
    </row>
    <row r="30" spans="1:26">
      <c r="A30" s="107" t="s">
        <v>387</v>
      </c>
      <c r="B30" s="107" t="s">
        <v>274</v>
      </c>
      <c r="C30" s="23">
        <v>41800</v>
      </c>
      <c r="D30" s="23" t="s">
        <v>142</v>
      </c>
      <c r="E30" t="s">
        <v>54</v>
      </c>
      <c r="F30" s="22" t="e">
        <f t="shared" si="0"/>
        <v>#VALUE!</v>
      </c>
      <c r="G30" s="121" t="s">
        <v>570</v>
      </c>
      <c r="H30" s="273" t="e">
        <f>ROUND(([2]!HsGetValue("FCC","Scenario#"&amp;$B$2,"Years#"&amp;$B$4,"Period#"&amp;$B$3,"View#"&amp;$B$10,"Consolidation#"&amp;$B$13,"Data Source#"&amp;$B$11,"Intercompany#"&amp;$B$14,"Movement#"&amp;$B$12,"Custom1#"&amp;$B$6,"Custom2#"&amp;$B$7,"Custom3#"&amp;$B$8,"Custom4#"&amp;$B$9,"Entity#"&amp;$B30,"Account#"&amp;$H$15)+[2]!HsGetValue("FCC","Scenario#"&amp;$B$2,"Years#"&amp;$B$4,"Period#"&amp;$B$3,"View#"&amp;$B$10,"Consolidation#"&amp;$B$13,"Data Source#"&amp;$B$11,"Intercompany#"&amp;$B$14,"Movement#"&amp;$B$12,"Custom1#"&amp;$B$6,"Custom2#"&amp;$B$7,"Custom3#"&amp;$B$8,"Custom4#"&amp;$B$9,"Entity#"&amp;$B30,"Account#"&amp;$H$16)),2)</f>
        <v>#VALUE!</v>
      </c>
      <c r="I30" s="108" t="e">
        <f>ROUND(([2]!HsGetValue("FCC","Scenario#"&amp;$B$2,"Years#"&amp;$B$4,"Period#"&amp;$B$3,"View#"&amp;$B$10,"Consolidation#"&amp;$B$13,"Data Source#"&amp;$B$11,"Intercompany#"&amp;$B$14,"Movement#"&amp;$B$12,"Custom1#"&amp;$B$6,"Custom2#"&amp;$B$7,"Custom3#"&amp;$B$8,"Custom4#"&amp;$B$9,"Entity#"&amp;$B30,"Account#"&amp;$I$15)+[2]!HsGetValue("FCC","Scenario#"&amp;$B$2,"Years#"&amp;$B$4,"Period#"&amp;$B$3,"View#"&amp;$B$10,"Consolidation#"&amp;$B$13,"Data Source#"&amp;$B$11,"Intercompany#"&amp;$B$14,"Movement#"&amp;$B$12,"Custom1#"&amp;$B$6,"Custom2#"&amp;$B$7,"Custom3#"&amp;$B$8,"Custom4#"&amp;$B$9,"Entity#"&amp;$B30,"Account#"&amp;$I$16)+[2]!HsGetValue("FCC","Scenario#"&amp;$B$2,"Years#"&amp;$B$4,"Period#"&amp;$B$3,"View#"&amp;$B$10,"Consolidation#"&amp;$B$13,"Data Source#"&amp;$B$11,"Intercompany#"&amp;$B$14,"Movement#"&amp;$B$12,"Custom1#"&amp;$B$6,"Custom2#"&amp;$B$7,"Custom3#"&amp;$B$8,"Custom4#"&amp;$B$9,"Entity#"&amp;$B30,"Account#"&amp;$I$17)),2)</f>
        <v>#VALUE!</v>
      </c>
      <c r="J30" s="108" t="e">
        <f>ROUND(([2]!HsGetValue("FCC","Scenario#"&amp;$B$2,"Years#"&amp;$B$4,"Period#"&amp;$B$3,"View#"&amp;$B$10,"Consolidation#"&amp;$B$13,"Data Source#"&amp;$B$11,"Intercompany#"&amp;$B$14,"Movement#"&amp;$B$12,"Custom1#"&amp;$B$6,"Custom2#"&amp;$B$7,"Custom3#"&amp;$B$8,"Custom4#"&amp;$B$9,"Entity#"&amp;$B30,"Account#"&amp;$J$15)+[2]!HsGetValue("FCC","Scenario#"&amp;$B$2,"Years#"&amp;$B$4,"Period#"&amp;$B$3,"View#"&amp;$B$10,"Consolidation#"&amp;$B$13,"Data Source#"&amp;$B$11,"Intercompany#"&amp;$B$14,"Movement#"&amp;$B$12,"Custom1#"&amp;$B$6,"Custom2#"&amp;$B$7,"Custom3#"&amp;$B$8,"Custom4#"&amp;$B$9,"Entity#"&amp;$B30,"Account#"&amp;$J$16)),2)</f>
        <v>#VALUE!</v>
      </c>
      <c r="K30" s="108">
        <f>763391.89-372633.67</f>
        <v>390758.22000000003</v>
      </c>
      <c r="L30" s="108">
        <f>118294.88-118294.88</f>
        <v>0</v>
      </c>
      <c r="M30" s="108" t="e">
        <f>ROUND(([2]!HsGetValue("FCC","Scenario#"&amp;$B$2,"Years#"&amp;$B$4,"Period#"&amp;$B$3,"View#"&amp;$B$10,"Consolidation#"&amp;$B$13,"Data Source#"&amp;$B$11,"Intercompany#"&amp;$B$14,"Movement#"&amp;$B$12,"Custom1#"&amp;$B$6,"Custom2#"&amp;$B$7,"Custom3#"&amp;$B$8,"Custom4#"&amp;$B$9,"Entity#"&amp;$B30,"Account#"&amp;$M$15)+[2]!HsGetValue("FCC","Scenario#"&amp;$B$2,"Years#"&amp;$B$4,"Period#"&amp;$B$3,"View#"&amp;$B$10,"Consolidation#"&amp;$B$13,"Data Source#"&amp;$B$11,"Intercompany#"&amp;$B$14,"Movement#"&amp;$B$12,"Custom1#"&amp;$B$6,"Custom2#"&amp;$B$7,"Custom3#"&amp;$B$8,"Custom4#"&amp;$B$9,"Entity#"&amp;$B30,"Account#"&amp;$M$16)),2)</f>
        <v>#VALUE!</v>
      </c>
      <c r="N30" s="189" t="e">
        <f>ROUND(([2]!HsGetValue("FCC","Scenario#"&amp;$B$2,"Years#"&amp;$B$4,"Period#"&amp;$B$3,"View#"&amp;$B$10,"Consolidation#"&amp;$B$13,"Data Source#"&amp;$B$11,"Intercompany#"&amp;$B$14,"Movement#"&amp;$B$12,"Custom1#"&amp;$B$6,"Custom2#"&amp;$B$7,"Custom3#"&amp;$B$8,"Custom4#"&amp;$B$9,"Entity#"&amp;$B30,"Account#"&amp;$N$14)+[2]!HsGetValue("FCC","Scenario#"&amp;$B$2,"Years#"&amp;$B$4,"Period#"&amp;$B$3,"View#"&amp;$B$10,"Consolidation#"&amp;$B$13,"Data Source#"&amp;$B$11,"Intercompany#"&amp;$B$14,"Movement#"&amp;$B$12,"Custom1#"&amp;$B$6,"Custom2#"&amp;$B$7,"Custom3#"&amp;$B$8,"Custom4#"&amp;$B$9,"Entity#"&amp;$B30,"Account#"&amp;$N$15)+[2]!HsGetValue("FCC","Scenario#"&amp;$B$2,"Years#"&amp;$B$4,"Period#"&amp;$B$3,"View#"&amp;$B$10,"Consolidation#"&amp;$B$13,"Data Source#"&amp;$B$11,"Intercompany#"&amp;$B$14,"Movement#"&amp;$B$12,"Custom1#"&amp;$B$6,"Custom2#"&amp;$B$7,"Custom3#"&amp;$B$8,"Custom4#"&amp;$B$9,"Entity#"&amp;$B30,"Account#"&amp;$N$16)+[2]!HsGetValue("FCC","Scenario#"&amp;$B$2,"Years#"&amp;$B$4,"Period#"&amp;$B$3,"View#"&amp;$B$10,"Consolidation#"&amp;$B$13,"Data Source#"&amp;$B$11,"Intercompany#"&amp;$B$14,"Movement#"&amp;$B$12,"Custom1#"&amp;$B$6,"Custom2#"&amp;$B$7,"Custom3#"&amp;$B$8,"Custom4#"&amp;$B$9,"Entity#"&amp;$B30,"Account#"&amp;$N$17)+[2]!HsGetValue("FCC","Scenario#"&amp;$B$2,"Years#"&amp;$B$4,"Period#"&amp;$B$3,"View#"&amp;$B$10,"Consolidation#"&amp;$B$13,"Data Source#"&amp;$B$11,"Intercompany#"&amp;$B$14,"Movement#"&amp;$B$12,"Custom1#"&amp;$B$6,"Custom2#"&amp;$B$7,"Custom3#"&amp;$B$8,"Custom4#"&amp;$B$9,"Entity#"&amp;$B30,"Account#"&amp;$N$18)),2)</f>
        <v>#VALUE!</v>
      </c>
      <c r="O30" s="189" t="e">
        <f>ROUND(([2]!HsGetValue("FCC","Scenario#"&amp;$B$2,"Years#"&amp;$B$4,"Period#"&amp;$B$3,"View#"&amp;$B$10,"Consolidation#"&amp;$B$13,"Data Source#"&amp;$B$11,"Intercompany#"&amp;$B$14,"Movement#"&amp;$B$12,"Custom1#"&amp;$B$6,"Custom2#"&amp;$B$7,"Custom3#"&amp;$B$8,"Custom4#"&amp;$B$9,"Entity#"&amp;$B30,"Account#"&amp;$O$15)),2)</f>
        <v>#VALUE!</v>
      </c>
      <c r="P30" s="108" t="e">
        <f>ROUND(([2]!HsGetValue("FCC","Scenario#"&amp;$B$2,"Years#"&amp;$B$4,"Period#"&amp;$B$3,"View#"&amp;$B$10,"Consolidation#"&amp;$B$13,"Data Source#"&amp;$B$11,"Intercompany#"&amp;$B$14,"Movement#"&amp;$B$12,"Custom1#"&amp;$B$6,"Custom2#"&amp;$B$7,"Custom3#"&amp;$B$8,"Custom4#"&amp;$B$9,"Entity#"&amp;$B30,"Account#"&amp;$P$15)+[2]!HsGetValue("FCC","Scenario#"&amp;$B$2,"Years#"&amp;$B$4,"Period#"&amp;$B$3,"View#"&amp;$B$10,"Consolidation#"&amp;$B$13,"Data Source#"&amp;$B$11,"Intercompany#"&amp;$B$14,"Movement#"&amp;$B$12,"Custom1#"&amp;$B$6,"Custom2#"&amp;$B$7,"Custom3#"&amp;$B$8,"Custom4#"&amp;$B$9,"Entity#"&amp;$B30,"Account#"&amp;$P$16)),2)</f>
        <v>#VALUE!</v>
      </c>
      <c r="Q30" s="108" t="e">
        <f>ROUND(([2]!HsGetValue("FCC","Scenario#"&amp;$B$2,"Years#"&amp;$B$4,"Period#"&amp;$B$3,"View#"&amp;$B$10,"Consolidation#"&amp;$B$13,"Data Source#"&amp;$B$11,"Intercompany#"&amp;$B$14,"Movement#"&amp;$B$12,"Custom1#"&amp;$B$6,"Custom2#"&amp;$B$7,"Custom3#"&amp;$B$8,"Custom4#"&amp;$B$9,"Entity#"&amp;$B30,"Account#"&amp;$Q$15)+[2]!HsGetValue("FCC","Scenario#"&amp;$B$2,"Years#"&amp;$B$4,"Period#"&amp;$B$3,"View#"&amp;$B$10,"Consolidation#"&amp;$B$13,"Data Source#"&amp;$B$11,"Intercompany#"&amp;$B$14,"Movement#"&amp;$B$12,"Custom1#"&amp;$B$6,"Custom2#"&amp;$B$7,"Custom3#"&amp;$B$8,"Custom4#"&amp;$B$9,"Entity#"&amp;$B30,"Account#"&amp;$Q$16)),2)</f>
        <v>#VALUE!</v>
      </c>
      <c r="R30" s="108" t="e">
        <f>ROUND(([2]!HsGetValue("FCC","Scenario#"&amp;$B$2,"Years#"&amp;$B$4,"Period#"&amp;$B$3,"View#"&amp;$B$10,"Consolidation#"&amp;$B$13,"Data Source#"&amp;$B$11,"Intercompany#"&amp;$B$14,"Movement#"&amp;$B$12,"Custom1#"&amp;$B$6,"Custom2#"&amp;$B$7,"Custom3#"&amp;$B$8,"Custom4#"&amp;$B$9,"Entity#"&amp;$B30,"Account#"&amp;$R$15)+[2]!HsGetValue("FCC","Scenario#"&amp;$B$2,"Years#"&amp;$B$4,"Period#"&amp;$B$3,"View#"&amp;$B$10,"Consolidation#"&amp;$B$13,"Data Source#"&amp;$B$11,"Intercompany#"&amp;$B$14,"Movement#"&amp;$B$12,"Custom1#"&amp;$B$6,"Custom2#"&amp;$B$7,"Custom3#"&amp;$B$8,"Custom4#"&amp;$B$9,"Entity#"&amp;$B30,"Account#"&amp;$R$16)),2)</f>
        <v>#VALUE!</v>
      </c>
      <c r="S30" s="108" t="e">
        <f>ROUND(([2]!HsGetValue("FCC","Scenario#"&amp;$B$2,"Years#"&amp;$B$4,"Period#"&amp;$B$3,"View#"&amp;$B$10,"Consolidation#"&amp;$B$13,"Data Source#"&amp;$B$11,"Intercompany#"&amp;$B$14,"Movement#"&amp;$B$12,"Custom1#"&amp;$B$6,"Custom2#"&amp;$B$7,"Custom3#"&amp;$B$8,"Custom4#"&amp;$B$9,"Entity#"&amp;$B30,"Account#"&amp;$S$15)),2)</f>
        <v>#VALUE!</v>
      </c>
      <c r="T30" s="108" t="e">
        <f>ROUND(([2]!HsGetValue("FCC","Scenario#"&amp;$B$2,"Years#"&amp;$B$4,"Period#"&amp;$B$3,"View#"&amp;$B$10,"Consolidation#"&amp;$B$13,"Data Source#"&amp;$B$11,"Intercompany#"&amp;$B$14,"Movement#"&amp;$B$12,"Custom1#"&amp;$B$6,"Custom2#"&amp;$B$7,"Custom3#"&amp;$B$8,"Custom4#"&amp;$B$9,"Entity#"&amp;$B30,"Account#"&amp;$T$15)),2)</f>
        <v>#VALUE!</v>
      </c>
      <c r="U30" s="108" t="e">
        <f>ROUND(([2]!HsGetValue("FCC","Scenario#"&amp;$B$2,"Years#"&amp;$B$4,"Period#"&amp;$B$3,"View#"&amp;$B$10,"Consolidation#"&amp;$B$13,"Data Source#"&amp;$B$11,"Intercompany#"&amp;$B$14,"Movement#"&amp;$B$12,"Custom1#"&amp;$B$6,"Custom2#"&amp;$B$7,"Custom3#"&amp;$B$8,"Custom4#"&amp;$B$9,"Entity#"&amp;$B30,"Account#"&amp;$U$15)),2)</f>
        <v>#VALUE!</v>
      </c>
      <c r="V30" s="108"/>
      <c r="W30" s="108" t="e">
        <f>ROUND(([2]!HsGetValue("FCC","Scenario#"&amp;$B$2,"Years#"&amp;$B$4,"Period#"&amp;$B$3,"View#"&amp;$B$10,"Consolidation#"&amp;$B$13,"Data Source#"&amp;$B$11,"Intercompany#"&amp;$B$14,"Movement#"&amp;$B$12,"Custom1#"&amp;$B$6,"Custom2#"&amp;$B$7,"Custom3#"&amp;$B$8,"Custom4#"&amp;$B$9,"Entity#"&amp;$B30,"Account#"&amp;$W$15)),2)</f>
        <v>#VALUE!</v>
      </c>
      <c r="X30" s="108" t="e">
        <f>ROUND(([2]!HsGetValue("FCC","Scenario#"&amp;$B$2,"Years#"&amp;$B$4,"Period#"&amp;$B$3,"View#"&amp;$B$10,"Consolidation#"&amp;$B$13,"Data Source#"&amp;$B$11,"Intercompany#"&amp;$B$14,"Movement#"&amp;$B$12,"Custom1#"&amp;$B$6,"Custom2#"&amp;$B$7,"Custom3#"&amp;$B$8,"Custom4#"&amp;$B$9,"Entity#"&amp;$B30,"Account#"&amp;$X$15)),2)</f>
        <v>#VALUE!</v>
      </c>
      <c r="Y30" s="108" t="e">
        <f>ROUND(([2]!HsGetValue("FCC","Scenario#"&amp;$B$2,"Years#"&amp;$B$4,"Period#"&amp;$B$3,"View#"&amp;$B$10,"Consolidation#"&amp;$B$13,"Data Source#"&amp;$B$11,"Intercompany#"&amp;$B$14,"Movement#"&amp;$B$12,"Custom1#"&amp;$B$6,"Custom2#"&amp;$B$7,"Custom3#"&amp;$B$8,"Custom4#"&amp;$B$9,"Entity#"&amp;$B30,"Account#"&amp;$Y$15)+[2]!HsGetValue("FCC","Scenario#"&amp;$B$2,"Years#"&amp;$B$4,"Period#"&amp;$B$3,"View#"&amp;$B$10,"Consolidation#"&amp;$B$13,"Data Source#"&amp;$B$11,"Intercompany#"&amp;$B$14,"Movement#"&amp;$B$12,"Custom1#"&amp;$B$6,"Custom2#"&amp;$B$7,"Custom3#"&amp;$B$8,"Custom4#"&amp;$B$9,"Entity#"&amp;$B30,"Account#"&amp;$Y$16)),2)</f>
        <v>#VALUE!</v>
      </c>
    </row>
    <row r="31" spans="1:26" ht="15" customHeight="1">
      <c r="A31" s="107" t="s">
        <v>387</v>
      </c>
      <c r="B31" s="107" t="s">
        <v>275</v>
      </c>
      <c r="C31" s="23" t="s">
        <v>216</v>
      </c>
      <c r="D31" s="23" t="s">
        <v>142</v>
      </c>
      <c r="E31" t="s">
        <v>146</v>
      </c>
      <c r="F31" s="22" t="e">
        <f t="shared" si="0"/>
        <v>#VALUE!</v>
      </c>
      <c r="G31" s="108" t="e">
        <f>ROUND(([2]!HsGetValue("FCC","Scenario#"&amp;$B$2,"Years#"&amp;$B$4,"Period#"&amp;$B$3,"View#"&amp;$B$10,"Consolidation#"&amp;$B$13,"Data Source#"&amp;B$11,"Intercompany#"&amp;$B$14,"Movement#"&amp;$B$12,"Custom1#"&amp;$B$6,"Custom2#"&amp;$B$7,"Custom3#"&amp;$B$8,"Custom4#"&amp;$B$9,"Entity#"&amp;$B31,"Account#"&amp;$G$15)+[2]!HsGetValue("FCC","Scenario#"&amp;$B$2,"Years#"&amp;$B$4,"Period#"&amp;$B$3,"View#"&amp;$B$10,"Consolidation#"&amp;$B$13,"Data Source#"&amp;B$11,"Intercompany#"&amp;$B$14,"Movement#"&amp;$B$12,"Custom1#"&amp;$B$6,"Custom2#"&amp;$B$7,"Custom3#"&amp;$B$8,"Custom4#"&amp;$B$9,"Entity#"&amp;$B31,"Account#"&amp;$G$16)),2)</f>
        <v>#VALUE!</v>
      </c>
      <c r="H31" s="273" t="e">
        <f>ROUND(([2]!HsGetValue("FCC","Scenario#"&amp;$B$2,"Years#"&amp;$B$4,"Period#"&amp;$B$3,"View#"&amp;$B$10,"Consolidation#"&amp;$B$13,"Data Source#"&amp;$B$11,"Intercompany#"&amp;$B$14,"Movement#"&amp;$B$12,"Custom1#"&amp;$B$6,"Custom2#"&amp;$B$7,"Custom3#"&amp;$B$8,"Custom4#"&amp;$B$9,"Entity#"&amp;$B31,"Account#"&amp;$H$15)+[2]!HsGetValue("FCC","Scenario#"&amp;$B$2,"Years#"&amp;$B$4,"Period#"&amp;$B$3,"View#"&amp;$B$10,"Consolidation#"&amp;$B$13,"Data Source#"&amp;$B$11,"Intercompany#"&amp;$B$14,"Movement#"&amp;$B$12,"Custom1#"&amp;$B$6,"Custom2#"&amp;$B$7,"Custom3#"&amp;$B$8,"Custom4#"&amp;$B$9,"Entity#"&amp;$B31,"Account#"&amp;$H$16)),2)</f>
        <v>#VALUE!</v>
      </c>
      <c r="I31" s="108" t="e">
        <f>ROUND(([2]!HsGetValue("FCC","Scenario#"&amp;$B$2,"Years#"&amp;$B$4,"Period#"&amp;$B$3,"View#"&amp;$B$10,"Consolidation#"&amp;$B$13,"Data Source#"&amp;$B$11,"Intercompany#"&amp;$B$14,"Movement#"&amp;$B$12,"Custom1#"&amp;$B$6,"Custom2#"&amp;$B$7,"Custom3#"&amp;$B$8,"Custom4#"&amp;$B$9,"Entity#"&amp;$B31,"Account#"&amp;$I$15)+[2]!HsGetValue("FCC","Scenario#"&amp;$B$2,"Years#"&amp;$B$4,"Period#"&amp;$B$3,"View#"&amp;$B$10,"Consolidation#"&amp;$B$13,"Data Source#"&amp;$B$11,"Intercompany#"&amp;$B$14,"Movement#"&amp;$B$12,"Custom1#"&amp;$B$6,"Custom2#"&amp;$B$7,"Custom3#"&amp;$B$8,"Custom4#"&amp;$B$9,"Entity#"&amp;$B31,"Account#"&amp;$I$16)+[2]!HsGetValue("FCC","Scenario#"&amp;$B$2,"Years#"&amp;$B$4,"Period#"&amp;$B$3,"View#"&amp;$B$10,"Consolidation#"&amp;$B$13,"Data Source#"&amp;$B$11,"Intercompany#"&amp;$B$14,"Movement#"&amp;$B$12,"Custom1#"&amp;$B$6,"Custom2#"&amp;$B$7,"Custom3#"&amp;$B$8,"Custom4#"&amp;$B$9,"Entity#"&amp;$B31,"Account#"&amp;$I$17)),2)</f>
        <v>#VALUE!</v>
      </c>
      <c r="J31" s="108" t="e">
        <f>ROUND(([2]!HsGetValue("FCC","Scenario#"&amp;$B$2,"Years#"&amp;$B$4,"Period#"&amp;$B$3,"View#"&amp;$B$10,"Consolidation#"&amp;$B$13,"Data Source#"&amp;$B$11,"Intercompany#"&amp;$B$14,"Movement#"&amp;$B$12,"Custom1#"&amp;$B$6,"Custom2#"&amp;$B$7,"Custom3#"&amp;$B$8,"Custom4#"&amp;$B$9,"Entity#"&amp;$B31,"Account#"&amp;$J$15)+[2]!HsGetValue("FCC","Scenario#"&amp;$B$2,"Years#"&amp;$B$4,"Period#"&amp;$B$3,"View#"&amp;$B$10,"Consolidation#"&amp;$B$13,"Data Source#"&amp;$B$11,"Intercompany#"&amp;$B$14,"Movement#"&amp;$B$12,"Custom1#"&amp;$B$6,"Custom2#"&amp;$B$7,"Custom3#"&amp;$B$8,"Custom4#"&amp;$B$9,"Entity#"&amp;$B31,"Account#"&amp;$J$16)),2)</f>
        <v>#VALUE!</v>
      </c>
      <c r="K31" s="108" t="e">
        <f>ROUND(([2]!HsGetValue("FCC","Scenario#"&amp;$B$2,"Years#"&amp;$B$4,"Period#"&amp;$B$3,"View#"&amp;$B$10,"Consolidation#"&amp;$B$13,"Data Source#"&amp;$B$11,"Intercompany#"&amp;$B$14,"Movement#"&amp;$B$12,"Custom1#"&amp;$B$6,"Custom2#"&amp;$B$7,"Custom3#"&amp;$B$8,"Custom4#"&amp;$B$9,"Entity#"&amp;$B31,"Account#"&amp;$K$15)+[2]!HsGetValue("FCC","Scenario#"&amp;$B$2,"Years#"&amp;$B$4,"Period#"&amp;$B$3,"View#"&amp;$B$10,"Consolidation#"&amp;$B$13,"Data Source#"&amp;$B$11,"Intercompany#"&amp;$B$14,"Movement#"&amp;$B$12,"Custom1#"&amp;$B$6,"Custom2#"&amp;$B$7,"Custom3#"&amp;$B$8,"Custom4#"&amp;$B$9,"Entity#"&amp;$B31,"Account#"&amp;$K$16)+[2]!HsGetValue("FCC","Scenario#"&amp;$B$2,"Years#"&amp;$B$4,"Period#"&amp;$B$3,"View#"&amp;$B$10,"Consolidation#"&amp;$B$13,"Data Source#"&amp;$B$11,"Intercompany#"&amp;$B$14,"Movement#"&amp;$B$12,"Custom1#"&amp;$B$6,"Custom2#"&amp;$B$7,"Custom3#"&amp;$B$8,"Custom4#"&amp;$B$9,"Entity#"&amp;$B31,"Account#"&amp;$K$17)+[2]!HsGetValue("FCC","Scenario#"&amp;$B$2,"Years#"&amp;$B$4,"Period#"&amp;$B$3,"View#"&amp;$B$10,"Consolidation#"&amp;$B$13,"Data Source#"&amp;$B$11,"Intercompany#"&amp;$B$14,"Movement#"&amp;$B$12,"Custom1#"&amp;$B$6,"Custom2#"&amp;$B$7,"Custom3#"&amp;$B$8,"Custom4#"&amp;$B$9,"Entity#"&amp;$B31,"Account#"&amp;$K$18)),2)</f>
        <v>#VALUE!</v>
      </c>
      <c r="L31" s="108" t="e">
        <f>ROUND(([2]!HsGetValue("FCC","Scenario#"&amp;$B$2,"Years#"&amp;$B$4,"Period#"&amp;$B$3,"View#"&amp;$B$10,"Consolidation#"&amp;$B$13,"Data Source#"&amp;$B$11,"Intercompany#"&amp;$B$14,"Movement#"&amp;$B$12,"Custom1#"&amp;$B$6,"Custom2#"&amp;$B$7,"Custom3#"&amp;$B$8,"Custom4#"&amp;$B$9,"Entity#"&amp;$B31,"Account#"&amp;$L$17)+[2]!HsGetValue("FCC","Scenario#"&amp;$B$2,"Years#"&amp;$B$4,"Period#"&amp;$B$3,"View#"&amp;$B$10,"Consolidation#"&amp;$B$13,"Data Source#"&amp;$B$11,"Intercompany#"&amp;$B$14,"Movement#"&amp;$B$12,"Custom1#"&amp;$B$6,"Custom2#"&amp;$B$7,"Custom3#"&amp;$B$8,"Custom4#"&amp;$B$9,"Entity#"&amp;$B31,"Account#"&amp;$L$18)),2)</f>
        <v>#VALUE!</v>
      </c>
      <c r="M31" s="108" t="e">
        <f>ROUND(([2]!HsGetValue("FCC","Scenario#"&amp;$B$2,"Years#"&amp;$B$4,"Period#"&amp;$B$3,"View#"&amp;$B$10,"Consolidation#"&amp;$B$13,"Data Source#"&amp;$B$11,"Intercompany#"&amp;$B$14,"Movement#"&amp;$B$12,"Custom1#"&amp;$B$6,"Custom2#"&amp;$B$7,"Custom3#"&amp;$B$8,"Custom4#"&amp;$B$9,"Entity#"&amp;$B31,"Account#"&amp;$M$15)+[2]!HsGetValue("FCC","Scenario#"&amp;$B$2,"Years#"&amp;$B$4,"Period#"&amp;$B$3,"View#"&amp;$B$10,"Consolidation#"&amp;$B$13,"Data Source#"&amp;$B$11,"Intercompany#"&amp;$B$14,"Movement#"&amp;$B$12,"Custom1#"&amp;$B$6,"Custom2#"&amp;$B$7,"Custom3#"&amp;$B$8,"Custom4#"&amp;$B$9,"Entity#"&amp;$B31,"Account#"&amp;$M$16)),2)</f>
        <v>#VALUE!</v>
      </c>
      <c r="N31" s="189" t="e">
        <f>ROUND(([2]!HsGetValue("FCC","Scenario#"&amp;$B$2,"Years#"&amp;$B$4,"Period#"&amp;$B$3,"View#"&amp;$B$10,"Consolidation#"&amp;$B$13,"Data Source#"&amp;$B$11,"Intercompany#"&amp;$B$14,"Movement#"&amp;$B$12,"Custom1#"&amp;$B$6,"Custom2#"&amp;$B$7,"Custom3#"&amp;$B$8,"Custom4#"&amp;$B$9,"Entity#"&amp;$B31,"Account#"&amp;$N$14)+[2]!HsGetValue("FCC","Scenario#"&amp;$B$2,"Years#"&amp;$B$4,"Period#"&amp;$B$3,"View#"&amp;$B$10,"Consolidation#"&amp;$B$13,"Data Source#"&amp;$B$11,"Intercompany#"&amp;$B$14,"Movement#"&amp;$B$12,"Custom1#"&amp;$B$6,"Custom2#"&amp;$B$7,"Custom3#"&amp;$B$8,"Custom4#"&amp;$B$9,"Entity#"&amp;$B31,"Account#"&amp;$N$15)+[2]!HsGetValue("FCC","Scenario#"&amp;$B$2,"Years#"&amp;$B$4,"Period#"&amp;$B$3,"View#"&amp;$B$10,"Consolidation#"&amp;$B$13,"Data Source#"&amp;$B$11,"Intercompany#"&amp;$B$14,"Movement#"&amp;$B$12,"Custom1#"&amp;$B$6,"Custom2#"&amp;$B$7,"Custom3#"&amp;$B$8,"Custom4#"&amp;$B$9,"Entity#"&amp;$B31,"Account#"&amp;$N$16)+[2]!HsGetValue("FCC","Scenario#"&amp;$B$2,"Years#"&amp;$B$4,"Period#"&amp;$B$3,"View#"&amp;$B$10,"Consolidation#"&amp;$B$13,"Data Source#"&amp;$B$11,"Intercompany#"&amp;$B$14,"Movement#"&amp;$B$12,"Custom1#"&amp;$B$6,"Custom2#"&amp;$B$7,"Custom3#"&amp;$B$8,"Custom4#"&amp;$B$9,"Entity#"&amp;$B31,"Account#"&amp;$N$17)+[2]!HsGetValue("FCC","Scenario#"&amp;$B$2,"Years#"&amp;$B$4,"Period#"&amp;$B$3,"View#"&amp;$B$10,"Consolidation#"&amp;$B$13,"Data Source#"&amp;$B$11,"Intercompany#"&amp;$B$14,"Movement#"&amp;$B$12,"Custom1#"&amp;$B$6,"Custom2#"&amp;$B$7,"Custom3#"&amp;$B$8,"Custom4#"&amp;$B$9,"Entity#"&amp;$B31,"Account#"&amp;$N$18)),2)</f>
        <v>#VALUE!</v>
      </c>
      <c r="O31" s="189" t="e">
        <f>ROUND(([2]!HsGetValue("FCC","Scenario#"&amp;$B$2,"Years#"&amp;$B$4,"Period#"&amp;$B$3,"View#"&amp;$B$10,"Consolidation#"&amp;$B$13,"Data Source#"&amp;$B$11,"Intercompany#"&amp;$B$14,"Movement#"&amp;$B$12,"Custom1#"&amp;$B$6,"Custom2#"&amp;$B$7,"Custom3#"&amp;$B$8,"Custom4#"&amp;$B$9,"Entity#"&amp;$B31,"Account#"&amp;$O$15)),2)</f>
        <v>#VALUE!</v>
      </c>
      <c r="P31" s="108" t="e">
        <f>ROUND(([2]!HsGetValue("FCC","Scenario#"&amp;$B$2,"Years#"&amp;$B$4,"Period#"&amp;$B$3,"View#"&amp;$B$10,"Consolidation#"&amp;$B$13,"Data Source#"&amp;$B$11,"Intercompany#"&amp;$B$14,"Movement#"&amp;$B$12,"Custom1#"&amp;$B$6,"Custom2#"&amp;$B$7,"Custom3#"&amp;$B$8,"Custom4#"&amp;$B$9,"Entity#"&amp;$B31,"Account#"&amp;$P$15)+[2]!HsGetValue("FCC","Scenario#"&amp;$B$2,"Years#"&amp;$B$4,"Period#"&amp;$B$3,"View#"&amp;$B$10,"Consolidation#"&amp;$B$13,"Data Source#"&amp;$B$11,"Intercompany#"&amp;$B$14,"Movement#"&amp;$B$12,"Custom1#"&amp;$B$6,"Custom2#"&amp;$B$7,"Custom3#"&amp;$B$8,"Custom4#"&amp;$B$9,"Entity#"&amp;$B31,"Account#"&amp;$P$16)),2)</f>
        <v>#VALUE!</v>
      </c>
      <c r="Q31" s="108" t="e">
        <f>ROUND(([2]!HsGetValue("FCC","Scenario#"&amp;$B$2,"Years#"&amp;$B$4,"Period#"&amp;$B$3,"View#"&amp;$B$10,"Consolidation#"&amp;$B$13,"Data Source#"&amp;$B$11,"Intercompany#"&amp;$B$14,"Movement#"&amp;$B$12,"Custom1#"&amp;$B$6,"Custom2#"&amp;$B$7,"Custom3#"&amp;$B$8,"Custom4#"&amp;$B$9,"Entity#"&amp;$B31,"Account#"&amp;$Q$15)+[2]!HsGetValue("FCC","Scenario#"&amp;$B$2,"Years#"&amp;$B$4,"Period#"&amp;$B$3,"View#"&amp;$B$10,"Consolidation#"&amp;$B$13,"Data Source#"&amp;$B$11,"Intercompany#"&amp;$B$14,"Movement#"&amp;$B$12,"Custom1#"&amp;$B$6,"Custom2#"&amp;$B$7,"Custom3#"&amp;$B$8,"Custom4#"&amp;$B$9,"Entity#"&amp;$B31,"Account#"&amp;$Q$16)),2)</f>
        <v>#VALUE!</v>
      </c>
      <c r="R31" s="108" t="e">
        <f>ROUND(([2]!HsGetValue("FCC","Scenario#"&amp;$B$2,"Years#"&amp;$B$4,"Period#"&amp;$B$3,"View#"&amp;$B$10,"Consolidation#"&amp;$B$13,"Data Source#"&amp;$B$11,"Intercompany#"&amp;$B$14,"Movement#"&amp;$B$12,"Custom1#"&amp;$B$6,"Custom2#"&amp;$B$7,"Custom3#"&amp;$B$8,"Custom4#"&amp;$B$9,"Entity#"&amp;$B31,"Account#"&amp;$R$15)+[2]!HsGetValue("FCC","Scenario#"&amp;$B$2,"Years#"&amp;$B$4,"Period#"&amp;$B$3,"View#"&amp;$B$10,"Consolidation#"&amp;$B$13,"Data Source#"&amp;$B$11,"Intercompany#"&amp;$B$14,"Movement#"&amp;$B$12,"Custom1#"&amp;$B$6,"Custom2#"&amp;$B$7,"Custom3#"&amp;$B$8,"Custom4#"&amp;$B$9,"Entity#"&amp;$B31,"Account#"&amp;$R$16)),2)</f>
        <v>#VALUE!</v>
      </c>
      <c r="S31" s="108" t="e">
        <f>ROUND(([2]!HsGetValue("FCC","Scenario#"&amp;$B$2,"Years#"&amp;$B$4,"Period#"&amp;$B$3,"View#"&amp;$B$10,"Consolidation#"&amp;$B$13,"Data Source#"&amp;$B$11,"Intercompany#"&amp;$B$14,"Movement#"&amp;$B$12,"Custom1#"&amp;$B$6,"Custom2#"&amp;$B$7,"Custom3#"&amp;$B$8,"Custom4#"&amp;$B$9,"Entity#"&amp;$B31,"Account#"&amp;$S$15)),2)</f>
        <v>#VALUE!</v>
      </c>
      <c r="T31" s="108" t="e">
        <f>ROUND(([2]!HsGetValue("FCC","Scenario#"&amp;$B$2,"Years#"&amp;$B$4,"Period#"&amp;$B$3,"View#"&amp;$B$10,"Consolidation#"&amp;$B$13,"Data Source#"&amp;$B$11,"Intercompany#"&amp;$B$14,"Movement#"&amp;$B$12,"Custom1#"&amp;$B$6,"Custom2#"&amp;$B$7,"Custom3#"&amp;$B$8,"Custom4#"&amp;$B$9,"Entity#"&amp;$B31,"Account#"&amp;$T$15)),2)</f>
        <v>#VALUE!</v>
      </c>
      <c r="U31" s="108" t="e">
        <f>ROUND(([2]!HsGetValue("FCC","Scenario#"&amp;$B$2,"Years#"&amp;$B$4,"Period#"&amp;$B$3,"View#"&amp;$B$10,"Consolidation#"&amp;$B$13,"Data Source#"&amp;$B$11,"Intercompany#"&amp;$B$14,"Movement#"&amp;$B$12,"Custom1#"&amp;$B$6,"Custom2#"&amp;$B$7,"Custom3#"&amp;$B$8,"Custom4#"&amp;$B$9,"Entity#"&amp;$B31,"Account#"&amp;$U$15)),2)</f>
        <v>#VALUE!</v>
      </c>
      <c r="V31" s="108"/>
      <c r="W31" s="108" t="e">
        <f>ROUND(([2]!HsGetValue("FCC","Scenario#"&amp;$B$2,"Years#"&amp;$B$4,"Period#"&amp;$B$3,"View#"&amp;$B$10,"Consolidation#"&amp;$B$13,"Data Source#"&amp;$B$11,"Intercompany#"&amp;$B$14,"Movement#"&amp;$B$12,"Custom1#"&amp;$B$6,"Custom2#"&amp;$B$7,"Custom3#"&amp;$B$8,"Custom4#"&amp;$B$9,"Entity#"&amp;$B31,"Account#"&amp;$W$15)),2)</f>
        <v>#VALUE!</v>
      </c>
      <c r="X31" s="108" t="e">
        <f>ROUND(([2]!HsGetValue("FCC","Scenario#"&amp;$B$2,"Years#"&amp;$B$4,"Period#"&amp;$B$3,"View#"&amp;$B$10,"Consolidation#"&amp;$B$13,"Data Source#"&amp;$B$11,"Intercompany#"&amp;$B$14,"Movement#"&amp;$B$12,"Custom1#"&amp;$B$6,"Custom2#"&amp;$B$7,"Custom3#"&amp;$B$8,"Custom4#"&amp;$B$9,"Entity#"&amp;$B31,"Account#"&amp;$X$15)),2)</f>
        <v>#VALUE!</v>
      </c>
      <c r="Y31" s="108" t="e">
        <f>ROUND(([2]!HsGetValue("FCC","Scenario#"&amp;$B$2,"Years#"&amp;$B$4,"Period#"&amp;$B$3,"View#"&amp;$B$10,"Consolidation#"&amp;$B$13,"Data Source#"&amp;$B$11,"Intercompany#"&amp;$B$14,"Movement#"&amp;$B$12,"Custom1#"&amp;$B$6,"Custom2#"&amp;$B$7,"Custom3#"&amp;$B$8,"Custom4#"&amp;$B$9,"Entity#"&amp;$B31,"Account#"&amp;$Y$15)+[2]!HsGetValue("FCC","Scenario#"&amp;$B$2,"Years#"&amp;$B$4,"Period#"&amp;$B$3,"View#"&amp;$B$10,"Consolidation#"&amp;$B$13,"Data Source#"&amp;$B$11,"Intercompany#"&amp;$B$14,"Movement#"&amp;$B$12,"Custom1#"&amp;$B$6,"Custom2#"&amp;$B$7,"Custom3#"&amp;$B$8,"Custom4#"&amp;$B$9,"Entity#"&amp;$B31,"Account#"&amp;$Y$16)),2)</f>
        <v>#VALUE!</v>
      </c>
    </row>
    <row r="32" spans="1:26">
      <c r="A32" s="107" t="s">
        <v>387</v>
      </c>
      <c r="B32" s="107" t="s">
        <v>276</v>
      </c>
      <c r="C32" s="23">
        <v>42000</v>
      </c>
      <c r="D32" s="23" t="s">
        <v>142</v>
      </c>
      <c r="E32" t="s">
        <v>55</v>
      </c>
      <c r="F32" s="22" t="e">
        <f t="shared" si="0"/>
        <v>#VALUE!</v>
      </c>
      <c r="G32" s="121" t="s">
        <v>570</v>
      </c>
      <c r="H32" s="273" t="e">
        <f>ROUND(([2]!HsGetValue("FCC","Scenario#"&amp;$B$2,"Years#"&amp;$B$4,"Period#"&amp;$B$3,"View#"&amp;$B$10,"Consolidation#"&amp;$B$13,"Data Source#"&amp;$B$11,"Intercompany#"&amp;$B$14,"Movement#"&amp;$B$12,"Custom1#"&amp;$B$6,"Custom2#"&amp;$B$7,"Custom3#"&amp;$B$8,"Custom4#"&amp;$B$9,"Entity#"&amp;$B32,"Account#"&amp;$H$15)+[2]!HsGetValue("FCC","Scenario#"&amp;$B$2,"Years#"&amp;$B$4,"Period#"&amp;$B$3,"View#"&amp;$B$10,"Consolidation#"&amp;$B$13,"Data Source#"&amp;$B$11,"Intercompany#"&amp;$B$14,"Movement#"&amp;$B$12,"Custom1#"&amp;$B$6,"Custom2#"&amp;$B$7,"Custom3#"&amp;$B$8,"Custom4#"&amp;$B$9,"Entity#"&amp;$B32,"Account#"&amp;$H$16)),2)</f>
        <v>#VALUE!</v>
      </c>
      <c r="I32" s="108" t="e">
        <f>ROUND(([2]!HsGetValue("FCC","Scenario#"&amp;$B$2,"Years#"&amp;$B$4,"Period#"&amp;$B$3,"View#"&amp;$B$10,"Consolidation#"&amp;$B$13,"Data Source#"&amp;$B$11,"Intercompany#"&amp;$B$14,"Movement#"&amp;$B$12,"Custom1#"&amp;$B$6,"Custom2#"&amp;$B$7,"Custom3#"&amp;$B$8,"Custom4#"&amp;$B$9,"Entity#"&amp;$B32,"Account#"&amp;$I$15)+[2]!HsGetValue("FCC","Scenario#"&amp;$B$2,"Years#"&amp;$B$4,"Period#"&amp;$B$3,"View#"&amp;$B$10,"Consolidation#"&amp;$B$13,"Data Source#"&amp;$B$11,"Intercompany#"&amp;$B$14,"Movement#"&amp;$B$12,"Custom1#"&amp;$B$6,"Custom2#"&amp;$B$7,"Custom3#"&amp;$B$8,"Custom4#"&amp;$B$9,"Entity#"&amp;$B32,"Account#"&amp;$I$16)+[2]!HsGetValue("FCC","Scenario#"&amp;$B$2,"Years#"&amp;$B$4,"Period#"&amp;$B$3,"View#"&amp;$B$10,"Consolidation#"&amp;$B$13,"Data Source#"&amp;$B$11,"Intercompany#"&amp;$B$14,"Movement#"&amp;$B$12,"Custom1#"&amp;$B$6,"Custom2#"&amp;$B$7,"Custom3#"&amp;$B$8,"Custom4#"&amp;$B$9,"Entity#"&amp;$B32,"Account#"&amp;$I$17)),2)</f>
        <v>#VALUE!</v>
      </c>
      <c r="J32" s="108" t="e">
        <f>ROUND(([2]!HsGetValue("FCC","Scenario#"&amp;$B$2,"Years#"&amp;$B$4,"Period#"&amp;$B$3,"View#"&amp;$B$10,"Consolidation#"&amp;$B$13,"Data Source#"&amp;$B$11,"Intercompany#"&amp;$B$14,"Movement#"&amp;$B$12,"Custom1#"&amp;$B$6,"Custom2#"&amp;$B$7,"Custom3#"&amp;$B$8,"Custom4#"&amp;$B$9,"Entity#"&amp;$B32,"Account#"&amp;$J$15)+[2]!HsGetValue("FCC","Scenario#"&amp;$B$2,"Years#"&amp;$B$4,"Period#"&amp;$B$3,"View#"&amp;$B$10,"Consolidation#"&amp;$B$13,"Data Source#"&amp;$B$11,"Intercompany#"&amp;$B$14,"Movement#"&amp;$B$12,"Custom1#"&amp;$B$6,"Custom2#"&amp;$B$7,"Custom3#"&amp;$B$8,"Custom4#"&amp;$B$9,"Entity#"&amp;$B32,"Account#"&amp;$J$16)),2)</f>
        <v>#VALUE!</v>
      </c>
      <c r="K32" s="108">
        <f>297899.42-128760.67</f>
        <v>169138.75</v>
      </c>
      <c r="L32" s="108" t="e">
        <f>ROUND(([2]!HsGetValue("FCC","Scenario#"&amp;$B$2,"Years#"&amp;$B$4,"Period#"&amp;$B$3,"View#"&amp;$B$10,"Consolidation#"&amp;$B$13,"Data Source#"&amp;$B$11,"Intercompany#"&amp;$B$14,"Movement#"&amp;$B$12,"Custom1#"&amp;$B$6,"Custom2#"&amp;$B$7,"Custom3#"&amp;$B$8,"Custom4#"&amp;$B$9,"Entity#"&amp;$B32,"Account#"&amp;$L$17)+[2]!HsGetValue("FCC","Scenario#"&amp;$B$2,"Years#"&amp;$B$4,"Period#"&amp;$B$3,"View#"&amp;$B$10,"Consolidation#"&amp;$B$13,"Data Source#"&amp;$B$11,"Intercompany#"&amp;$B$14,"Movement#"&amp;$B$12,"Custom1#"&amp;$B$6,"Custom2#"&amp;$B$7,"Custom3#"&amp;$B$8,"Custom4#"&amp;$B$9,"Entity#"&amp;$B32,"Account#"&amp;$L$18)),2)</f>
        <v>#VALUE!</v>
      </c>
      <c r="M32" s="108" t="e">
        <f>ROUND(([2]!HsGetValue("FCC","Scenario#"&amp;$B$2,"Years#"&amp;$B$4,"Period#"&amp;$B$3,"View#"&amp;$B$10,"Consolidation#"&amp;$B$13,"Data Source#"&amp;$B$11,"Intercompany#"&amp;$B$14,"Movement#"&amp;$B$12,"Custom1#"&amp;$B$6,"Custom2#"&amp;$B$7,"Custom3#"&amp;$B$8,"Custom4#"&amp;$B$9,"Entity#"&amp;$B32,"Account#"&amp;$M$15)+[2]!HsGetValue("FCC","Scenario#"&amp;$B$2,"Years#"&amp;$B$4,"Period#"&amp;$B$3,"View#"&amp;$B$10,"Consolidation#"&amp;$B$13,"Data Source#"&amp;$B$11,"Intercompany#"&amp;$B$14,"Movement#"&amp;$B$12,"Custom1#"&amp;$B$6,"Custom2#"&amp;$B$7,"Custom3#"&amp;$B$8,"Custom4#"&amp;$B$9,"Entity#"&amp;$B32,"Account#"&amp;$M$16)),2)</f>
        <v>#VALUE!</v>
      </c>
      <c r="N32" s="189" t="e">
        <f>ROUND(([2]!HsGetValue("FCC","Scenario#"&amp;$B$2,"Years#"&amp;$B$4,"Period#"&amp;$B$3,"View#"&amp;$B$10,"Consolidation#"&amp;$B$13,"Data Source#"&amp;$B$11,"Intercompany#"&amp;$B$14,"Movement#"&amp;$B$12,"Custom1#"&amp;$B$6,"Custom2#"&amp;$B$7,"Custom3#"&amp;$B$8,"Custom4#"&amp;$B$9,"Entity#"&amp;$B32,"Account#"&amp;$N$14)+[2]!HsGetValue("FCC","Scenario#"&amp;$B$2,"Years#"&amp;$B$4,"Period#"&amp;$B$3,"View#"&amp;$B$10,"Consolidation#"&amp;$B$13,"Data Source#"&amp;$B$11,"Intercompany#"&amp;$B$14,"Movement#"&amp;$B$12,"Custom1#"&amp;$B$6,"Custom2#"&amp;$B$7,"Custom3#"&amp;$B$8,"Custom4#"&amp;$B$9,"Entity#"&amp;$B32,"Account#"&amp;$N$15)+[2]!HsGetValue("FCC","Scenario#"&amp;$B$2,"Years#"&amp;$B$4,"Period#"&amp;$B$3,"View#"&amp;$B$10,"Consolidation#"&amp;$B$13,"Data Source#"&amp;$B$11,"Intercompany#"&amp;$B$14,"Movement#"&amp;$B$12,"Custom1#"&amp;$B$6,"Custom2#"&amp;$B$7,"Custom3#"&amp;$B$8,"Custom4#"&amp;$B$9,"Entity#"&amp;$B32,"Account#"&amp;$N$16)+[2]!HsGetValue("FCC","Scenario#"&amp;$B$2,"Years#"&amp;$B$4,"Period#"&amp;$B$3,"View#"&amp;$B$10,"Consolidation#"&amp;$B$13,"Data Source#"&amp;$B$11,"Intercompany#"&amp;$B$14,"Movement#"&amp;$B$12,"Custom1#"&amp;$B$6,"Custom2#"&amp;$B$7,"Custom3#"&amp;$B$8,"Custom4#"&amp;$B$9,"Entity#"&amp;$B32,"Account#"&amp;$N$17)+[2]!HsGetValue("FCC","Scenario#"&amp;$B$2,"Years#"&amp;$B$4,"Period#"&amp;$B$3,"View#"&amp;$B$10,"Consolidation#"&amp;$B$13,"Data Source#"&amp;$B$11,"Intercompany#"&amp;$B$14,"Movement#"&amp;$B$12,"Custom1#"&amp;$B$6,"Custom2#"&amp;$B$7,"Custom3#"&amp;$B$8,"Custom4#"&amp;$B$9,"Entity#"&amp;$B32,"Account#"&amp;$N$18)),2)</f>
        <v>#VALUE!</v>
      </c>
      <c r="O32" s="189" t="e">
        <f>ROUND(([2]!HsGetValue("FCC","Scenario#"&amp;$B$2,"Years#"&amp;$B$4,"Period#"&amp;$B$3,"View#"&amp;$B$10,"Consolidation#"&amp;$B$13,"Data Source#"&amp;$B$11,"Intercompany#"&amp;$B$14,"Movement#"&amp;$B$12,"Custom1#"&amp;$B$6,"Custom2#"&amp;$B$7,"Custom3#"&amp;$B$8,"Custom4#"&amp;$B$9,"Entity#"&amp;$B32,"Account#"&amp;$O$15)),2)</f>
        <v>#VALUE!</v>
      </c>
      <c r="P32" s="108" t="e">
        <f>ROUND(([2]!HsGetValue("FCC","Scenario#"&amp;$B$2,"Years#"&amp;$B$4,"Period#"&amp;$B$3,"View#"&amp;$B$10,"Consolidation#"&amp;$B$13,"Data Source#"&amp;$B$11,"Intercompany#"&amp;$B$14,"Movement#"&amp;$B$12,"Custom1#"&amp;$B$6,"Custom2#"&amp;$B$7,"Custom3#"&amp;$B$8,"Custom4#"&amp;$B$9,"Entity#"&amp;$B32,"Account#"&amp;$P$15)+[2]!HsGetValue("FCC","Scenario#"&amp;$B$2,"Years#"&amp;$B$4,"Period#"&amp;$B$3,"View#"&amp;$B$10,"Consolidation#"&amp;$B$13,"Data Source#"&amp;$B$11,"Intercompany#"&amp;$B$14,"Movement#"&amp;$B$12,"Custom1#"&amp;$B$6,"Custom2#"&amp;$B$7,"Custom3#"&amp;$B$8,"Custom4#"&amp;$B$9,"Entity#"&amp;$B32,"Account#"&amp;$P$16)),2)</f>
        <v>#VALUE!</v>
      </c>
      <c r="Q32" s="108" t="e">
        <f>ROUND(([2]!HsGetValue("FCC","Scenario#"&amp;$B$2,"Years#"&amp;$B$4,"Period#"&amp;$B$3,"View#"&amp;$B$10,"Consolidation#"&amp;$B$13,"Data Source#"&amp;$B$11,"Intercompany#"&amp;$B$14,"Movement#"&amp;$B$12,"Custom1#"&amp;$B$6,"Custom2#"&amp;$B$7,"Custom3#"&amp;$B$8,"Custom4#"&amp;$B$9,"Entity#"&amp;$B32,"Account#"&amp;$Q$15)+[2]!HsGetValue("FCC","Scenario#"&amp;$B$2,"Years#"&amp;$B$4,"Period#"&amp;$B$3,"View#"&amp;$B$10,"Consolidation#"&amp;$B$13,"Data Source#"&amp;$B$11,"Intercompany#"&amp;$B$14,"Movement#"&amp;$B$12,"Custom1#"&amp;$B$6,"Custom2#"&amp;$B$7,"Custom3#"&amp;$B$8,"Custom4#"&amp;$B$9,"Entity#"&amp;$B32,"Account#"&amp;$Q$16)),2)</f>
        <v>#VALUE!</v>
      </c>
      <c r="R32" s="108" t="e">
        <f>ROUND(([2]!HsGetValue("FCC","Scenario#"&amp;$B$2,"Years#"&amp;$B$4,"Period#"&amp;$B$3,"View#"&amp;$B$10,"Consolidation#"&amp;$B$13,"Data Source#"&amp;$B$11,"Intercompany#"&amp;$B$14,"Movement#"&amp;$B$12,"Custom1#"&amp;$B$6,"Custom2#"&amp;$B$7,"Custom3#"&amp;$B$8,"Custom4#"&amp;$B$9,"Entity#"&amp;$B32,"Account#"&amp;$R$15)+[2]!HsGetValue("FCC","Scenario#"&amp;$B$2,"Years#"&amp;$B$4,"Period#"&amp;$B$3,"View#"&amp;$B$10,"Consolidation#"&amp;$B$13,"Data Source#"&amp;$B$11,"Intercompany#"&amp;$B$14,"Movement#"&amp;$B$12,"Custom1#"&amp;$B$6,"Custom2#"&amp;$B$7,"Custom3#"&amp;$B$8,"Custom4#"&amp;$B$9,"Entity#"&amp;$B32,"Account#"&amp;$R$16)),2)</f>
        <v>#VALUE!</v>
      </c>
      <c r="S32" s="108" t="e">
        <f>ROUND(([2]!HsGetValue("FCC","Scenario#"&amp;$B$2,"Years#"&amp;$B$4,"Period#"&amp;$B$3,"View#"&amp;$B$10,"Consolidation#"&amp;$B$13,"Data Source#"&amp;$B$11,"Intercompany#"&amp;$B$14,"Movement#"&amp;$B$12,"Custom1#"&amp;$B$6,"Custom2#"&amp;$B$7,"Custom3#"&amp;$B$8,"Custom4#"&amp;$B$9,"Entity#"&amp;$B32,"Account#"&amp;$S$15)),2)</f>
        <v>#VALUE!</v>
      </c>
      <c r="T32" s="108" t="e">
        <f>ROUND(([2]!HsGetValue("FCC","Scenario#"&amp;$B$2,"Years#"&amp;$B$4,"Period#"&amp;$B$3,"View#"&amp;$B$10,"Consolidation#"&amp;$B$13,"Data Source#"&amp;$B$11,"Intercompany#"&amp;$B$14,"Movement#"&amp;$B$12,"Custom1#"&amp;$B$6,"Custom2#"&amp;$B$7,"Custom3#"&amp;$B$8,"Custom4#"&amp;$B$9,"Entity#"&amp;$B32,"Account#"&amp;$T$15)),2)</f>
        <v>#VALUE!</v>
      </c>
      <c r="U32" s="108" t="e">
        <f>ROUND(([2]!HsGetValue("FCC","Scenario#"&amp;$B$2,"Years#"&amp;$B$4,"Period#"&amp;$B$3,"View#"&amp;$B$10,"Consolidation#"&amp;$B$13,"Data Source#"&amp;$B$11,"Intercompany#"&amp;$B$14,"Movement#"&amp;$B$12,"Custom1#"&amp;$B$6,"Custom2#"&amp;$B$7,"Custom3#"&amp;$B$8,"Custom4#"&amp;$B$9,"Entity#"&amp;$B32,"Account#"&amp;$U$15)),2)</f>
        <v>#VALUE!</v>
      </c>
      <c r="V32" s="108"/>
      <c r="W32" s="108" t="e">
        <f>ROUND(([2]!HsGetValue("FCC","Scenario#"&amp;$B$2,"Years#"&amp;$B$4,"Period#"&amp;$B$3,"View#"&amp;$B$10,"Consolidation#"&amp;$B$13,"Data Source#"&amp;$B$11,"Intercompany#"&amp;$B$14,"Movement#"&amp;$B$12,"Custom1#"&amp;$B$6,"Custom2#"&amp;$B$7,"Custom3#"&amp;$B$8,"Custom4#"&amp;$B$9,"Entity#"&amp;$B32,"Account#"&amp;$W$15)),2)</f>
        <v>#VALUE!</v>
      </c>
      <c r="X32" s="108" t="e">
        <f>ROUND(([2]!HsGetValue("FCC","Scenario#"&amp;$B$2,"Years#"&amp;$B$4,"Period#"&amp;$B$3,"View#"&amp;$B$10,"Consolidation#"&amp;$B$13,"Data Source#"&amp;$B$11,"Intercompany#"&amp;$B$14,"Movement#"&amp;$B$12,"Custom1#"&amp;$B$6,"Custom2#"&amp;$B$7,"Custom3#"&amp;$B$8,"Custom4#"&amp;$B$9,"Entity#"&amp;$B32,"Account#"&amp;$X$15)),2)</f>
        <v>#VALUE!</v>
      </c>
      <c r="Y32" s="108" t="e">
        <f>ROUND(([2]!HsGetValue("FCC","Scenario#"&amp;$B$2,"Years#"&amp;$B$4,"Period#"&amp;$B$3,"View#"&amp;$B$10,"Consolidation#"&amp;$B$13,"Data Source#"&amp;$B$11,"Intercompany#"&amp;$B$14,"Movement#"&amp;$B$12,"Custom1#"&amp;$B$6,"Custom2#"&amp;$B$7,"Custom3#"&amp;$B$8,"Custom4#"&amp;$B$9,"Entity#"&amp;$B32,"Account#"&amp;$Y$15)+[2]!HsGetValue("FCC","Scenario#"&amp;$B$2,"Years#"&amp;$B$4,"Period#"&amp;$B$3,"View#"&amp;$B$10,"Consolidation#"&amp;$B$13,"Data Source#"&amp;$B$11,"Intercompany#"&amp;$B$14,"Movement#"&amp;$B$12,"Custom1#"&amp;$B$6,"Custom2#"&amp;$B$7,"Custom3#"&amp;$B$8,"Custom4#"&amp;$B$9,"Entity#"&amp;$B32,"Account#"&amp;$Y$16)),2)</f>
        <v>#VALUE!</v>
      </c>
    </row>
    <row r="33" spans="1:25">
      <c r="A33" s="107" t="s">
        <v>387</v>
      </c>
      <c r="B33" s="107" t="s">
        <v>277</v>
      </c>
      <c r="C33" s="23">
        <v>42200</v>
      </c>
      <c r="D33" s="23" t="s">
        <v>142</v>
      </c>
      <c r="E33" t="s">
        <v>56</v>
      </c>
      <c r="F33" s="22" t="e">
        <f t="shared" si="0"/>
        <v>#VALUE!</v>
      </c>
      <c r="G33" s="121" t="s">
        <v>570</v>
      </c>
      <c r="H33" s="273" t="e">
        <f>ROUND(([2]!HsGetValue("FCC","Scenario#"&amp;$B$2,"Years#"&amp;$B$4,"Period#"&amp;$B$3,"View#"&amp;$B$10,"Consolidation#"&amp;$B$13,"Data Source#"&amp;$B$11,"Intercompany#"&amp;$B$14,"Movement#"&amp;$B$12,"Custom1#"&amp;$B$6,"Custom2#"&amp;$B$7,"Custom3#"&amp;$B$8,"Custom4#"&amp;$B$9,"Entity#"&amp;$B33,"Account#"&amp;$H$15)+[2]!HsGetValue("FCC","Scenario#"&amp;$B$2,"Years#"&amp;$B$4,"Period#"&amp;$B$3,"View#"&amp;$B$10,"Consolidation#"&amp;$B$13,"Data Source#"&amp;$B$11,"Intercompany#"&amp;$B$14,"Movement#"&amp;$B$12,"Custom1#"&amp;$B$6,"Custom2#"&amp;$B$7,"Custom3#"&amp;$B$8,"Custom4#"&amp;$B$9,"Entity#"&amp;$B33,"Account#"&amp;$H$16)),2)</f>
        <v>#VALUE!</v>
      </c>
      <c r="I33" s="108" t="e">
        <f>ROUND(([2]!HsGetValue("FCC","Scenario#"&amp;$B$2,"Years#"&amp;$B$4,"Period#"&amp;$B$3,"View#"&amp;$B$10,"Consolidation#"&amp;$B$13,"Data Source#"&amp;$B$11,"Intercompany#"&amp;$B$14,"Movement#"&amp;$B$12,"Custom1#"&amp;$B$6,"Custom2#"&amp;$B$7,"Custom3#"&amp;$B$8,"Custom4#"&amp;$B$9,"Entity#"&amp;$B33,"Account#"&amp;$I$15)+[2]!HsGetValue("FCC","Scenario#"&amp;$B$2,"Years#"&amp;$B$4,"Period#"&amp;$B$3,"View#"&amp;$B$10,"Consolidation#"&amp;$B$13,"Data Source#"&amp;$B$11,"Intercompany#"&amp;$B$14,"Movement#"&amp;$B$12,"Custom1#"&amp;$B$6,"Custom2#"&amp;$B$7,"Custom3#"&amp;$B$8,"Custom4#"&amp;$B$9,"Entity#"&amp;$B33,"Account#"&amp;$I$16)+[2]!HsGetValue("FCC","Scenario#"&amp;$B$2,"Years#"&amp;$B$4,"Period#"&amp;$B$3,"View#"&amp;$B$10,"Consolidation#"&amp;$B$13,"Data Source#"&amp;$B$11,"Intercompany#"&amp;$B$14,"Movement#"&amp;$B$12,"Custom1#"&amp;$B$6,"Custom2#"&amp;$B$7,"Custom3#"&amp;$B$8,"Custom4#"&amp;$B$9,"Entity#"&amp;$B33,"Account#"&amp;$I$17)),2)</f>
        <v>#VALUE!</v>
      </c>
      <c r="J33" s="108" t="e">
        <f>ROUND(([2]!HsGetValue("FCC","Scenario#"&amp;$B$2,"Years#"&amp;$B$4,"Period#"&amp;$B$3,"View#"&amp;$B$10,"Consolidation#"&amp;$B$13,"Data Source#"&amp;$B$11,"Intercompany#"&amp;$B$14,"Movement#"&amp;$B$12,"Custom1#"&amp;$B$6,"Custom2#"&amp;$B$7,"Custom3#"&amp;$B$8,"Custom4#"&amp;$B$9,"Entity#"&amp;$B33,"Account#"&amp;$J$15)+[2]!HsGetValue("FCC","Scenario#"&amp;$B$2,"Years#"&amp;$B$4,"Period#"&amp;$B$3,"View#"&amp;$B$10,"Consolidation#"&amp;$B$13,"Data Source#"&amp;$B$11,"Intercompany#"&amp;$B$14,"Movement#"&amp;$B$12,"Custom1#"&amp;$B$6,"Custom2#"&amp;$B$7,"Custom3#"&amp;$B$8,"Custom4#"&amp;$B$9,"Entity#"&amp;$B33,"Account#"&amp;$J$16)),2)</f>
        <v>#VALUE!</v>
      </c>
      <c r="K33" s="108">
        <f>4419.08-4419.08</f>
        <v>0</v>
      </c>
      <c r="L33" s="108">
        <f>1187656.29-1187656.29</f>
        <v>0</v>
      </c>
      <c r="M33" s="108" t="e">
        <f>ROUND(([2]!HsGetValue("FCC","Scenario#"&amp;$B$2,"Years#"&amp;$B$4,"Period#"&amp;$B$3,"View#"&amp;$B$10,"Consolidation#"&amp;$B$13,"Data Source#"&amp;$B$11,"Intercompany#"&amp;$B$14,"Movement#"&amp;$B$12,"Custom1#"&amp;$B$6,"Custom2#"&amp;$B$7,"Custom3#"&amp;$B$8,"Custom4#"&amp;$B$9,"Entity#"&amp;$B33,"Account#"&amp;$M$15)+[2]!HsGetValue("FCC","Scenario#"&amp;$B$2,"Years#"&amp;$B$4,"Period#"&amp;$B$3,"View#"&amp;$B$10,"Consolidation#"&amp;$B$13,"Data Source#"&amp;$B$11,"Intercompany#"&amp;$B$14,"Movement#"&amp;$B$12,"Custom1#"&amp;$B$6,"Custom2#"&amp;$B$7,"Custom3#"&amp;$B$8,"Custom4#"&amp;$B$9,"Entity#"&amp;$B33,"Account#"&amp;$M$16)),2)</f>
        <v>#VALUE!</v>
      </c>
      <c r="N33" s="189" t="e">
        <f>ROUND(([2]!HsGetValue("FCC","Scenario#"&amp;$B$2,"Years#"&amp;$B$4,"Period#"&amp;$B$3,"View#"&amp;$B$10,"Consolidation#"&amp;$B$13,"Data Source#"&amp;$B$11,"Intercompany#"&amp;$B$14,"Movement#"&amp;$B$12,"Custom1#"&amp;$B$6,"Custom2#"&amp;$B$7,"Custom3#"&amp;$B$8,"Custom4#"&amp;$B$9,"Entity#"&amp;$B33,"Account#"&amp;$N$14)+[2]!HsGetValue("FCC","Scenario#"&amp;$B$2,"Years#"&amp;$B$4,"Period#"&amp;$B$3,"View#"&amp;$B$10,"Consolidation#"&amp;$B$13,"Data Source#"&amp;$B$11,"Intercompany#"&amp;$B$14,"Movement#"&amp;$B$12,"Custom1#"&amp;$B$6,"Custom2#"&amp;$B$7,"Custom3#"&amp;$B$8,"Custom4#"&amp;$B$9,"Entity#"&amp;$B33,"Account#"&amp;$N$15)+[2]!HsGetValue("FCC","Scenario#"&amp;$B$2,"Years#"&amp;$B$4,"Period#"&amp;$B$3,"View#"&amp;$B$10,"Consolidation#"&amp;$B$13,"Data Source#"&amp;$B$11,"Intercompany#"&amp;$B$14,"Movement#"&amp;$B$12,"Custom1#"&amp;$B$6,"Custom2#"&amp;$B$7,"Custom3#"&amp;$B$8,"Custom4#"&amp;$B$9,"Entity#"&amp;$B33,"Account#"&amp;$N$16)+[2]!HsGetValue("FCC","Scenario#"&amp;$B$2,"Years#"&amp;$B$4,"Period#"&amp;$B$3,"View#"&amp;$B$10,"Consolidation#"&amp;$B$13,"Data Source#"&amp;$B$11,"Intercompany#"&amp;$B$14,"Movement#"&amp;$B$12,"Custom1#"&amp;$B$6,"Custom2#"&amp;$B$7,"Custom3#"&amp;$B$8,"Custom4#"&amp;$B$9,"Entity#"&amp;$B33,"Account#"&amp;$N$17)+[2]!HsGetValue("FCC","Scenario#"&amp;$B$2,"Years#"&amp;$B$4,"Period#"&amp;$B$3,"View#"&amp;$B$10,"Consolidation#"&amp;$B$13,"Data Source#"&amp;$B$11,"Intercompany#"&amp;$B$14,"Movement#"&amp;$B$12,"Custom1#"&amp;$B$6,"Custom2#"&amp;$B$7,"Custom3#"&amp;$B$8,"Custom4#"&amp;$B$9,"Entity#"&amp;$B33,"Account#"&amp;$N$18)),2)</f>
        <v>#VALUE!</v>
      </c>
      <c r="O33" s="189" t="e">
        <f>ROUND(([2]!HsGetValue("FCC","Scenario#"&amp;$B$2,"Years#"&amp;$B$4,"Period#"&amp;$B$3,"View#"&amp;$B$10,"Consolidation#"&amp;$B$13,"Data Source#"&amp;$B$11,"Intercompany#"&amp;$B$14,"Movement#"&amp;$B$12,"Custom1#"&amp;$B$6,"Custom2#"&amp;$B$7,"Custom3#"&amp;$B$8,"Custom4#"&amp;$B$9,"Entity#"&amp;$B33,"Account#"&amp;$O$15)),2)</f>
        <v>#VALUE!</v>
      </c>
      <c r="P33" s="108" t="e">
        <f>ROUND(([2]!HsGetValue("FCC","Scenario#"&amp;$B$2,"Years#"&amp;$B$4,"Period#"&amp;$B$3,"View#"&amp;$B$10,"Consolidation#"&amp;$B$13,"Data Source#"&amp;$B$11,"Intercompany#"&amp;$B$14,"Movement#"&amp;$B$12,"Custom1#"&amp;$B$6,"Custom2#"&amp;$B$7,"Custom3#"&amp;$B$8,"Custom4#"&amp;$B$9,"Entity#"&amp;$B33,"Account#"&amp;$P$15)+[2]!HsGetValue("FCC","Scenario#"&amp;$B$2,"Years#"&amp;$B$4,"Period#"&amp;$B$3,"View#"&amp;$B$10,"Consolidation#"&amp;$B$13,"Data Source#"&amp;$B$11,"Intercompany#"&amp;$B$14,"Movement#"&amp;$B$12,"Custom1#"&amp;$B$6,"Custom2#"&amp;$B$7,"Custom3#"&amp;$B$8,"Custom4#"&amp;$B$9,"Entity#"&amp;$B33,"Account#"&amp;$P$16)),2)</f>
        <v>#VALUE!</v>
      </c>
      <c r="Q33" s="108" t="e">
        <f>ROUND(([2]!HsGetValue("FCC","Scenario#"&amp;$B$2,"Years#"&amp;$B$4,"Period#"&amp;$B$3,"View#"&amp;$B$10,"Consolidation#"&amp;$B$13,"Data Source#"&amp;$B$11,"Intercompany#"&amp;$B$14,"Movement#"&amp;$B$12,"Custom1#"&amp;$B$6,"Custom2#"&amp;$B$7,"Custom3#"&amp;$B$8,"Custom4#"&amp;$B$9,"Entity#"&amp;$B33,"Account#"&amp;$Q$15)+[2]!HsGetValue("FCC","Scenario#"&amp;$B$2,"Years#"&amp;$B$4,"Period#"&amp;$B$3,"View#"&amp;$B$10,"Consolidation#"&amp;$B$13,"Data Source#"&amp;$B$11,"Intercompany#"&amp;$B$14,"Movement#"&amp;$B$12,"Custom1#"&amp;$B$6,"Custom2#"&amp;$B$7,"Custom3#"&amp;$B$8,"Custom4#"&amp;$B$9,"Entity#"&amp;$B33,"Account#"&amp;$Q$16)),2)</f>
        <v>#VALUE!</v>
      </c>
      <c r="R33" s="108" t="e">
        <f>ROUND(([2]!HsGetValue("FCC","Scenario#"&amp;$B$2,"Years#"&amp;$B$4,"Period#"&amp;$B$3,"View#"&amp;$B$10,"Consolidation#"&amp;$B$13,"Data Source#"&amp;$B$11,"Intercompany#"&amp;$B$14,"Movement#"&amp;$B$12,"Custom1#"&amp;$B$6,"Custom2#"&amp;$B$7,"Custom3#"&amp;$B$8,"Custom4#"&amp;$B$9,"Entity#"&amp;$B33,"Account#"&amp;$R$15)+[2]!HsGetValue("FCC","Scenario#"&amp;$B$2,"Years#"&amp;$B$4,"Period#"&amp;$B$3,"View#"&amp;$B$10,"Consolidation#"&amp;$B$13,"Data Source#"&amp;$B$11,"Intercompany#"&amp;$B$14,"Movement#"&amp;$B$12,"Custom1#"&amp;$B$6,"Custom2#"&amp;$B$7,"Custom3#"&amp;$B$8,"Custom4#"&amp;$B$9,"Entity#"&amp;$B33,"Account#"&amp;$R$16)),2)</f>
        <v>#VALUE!</v>
      </c>
      <c r="S33" s="108" t="e">
        <f>ROUND(([2]!HsGetValue("FCC","Scenario#"&amp;$B$2,"Years#"&amp;$B$4,"Period#"&amp;$B$3,"View#"&amp;$B$10,"Consolidation#"&amp;$B$13,"Data Source#"&amp;$B$11,"Intercompany#"&amp;$B$14,"Movement#"&amp;$B$12,"Custom1#"&amp;$B$6,"Custom2#"&amp;$B$7,"Custom3#"&amp;$B$8,"Custom4#"&amp;$B$9,"Entity#"&amp;$B33,"Account#"&amp;$S$15)),2)</f>
        <v>#VALUE!</v>
      </c>
      <c r="T33" s="108" t="e">
        <f>ROUND(([2]!HsGetValue("FCC","Scenario#"&amp;$B$2,"Years#"&amp;$B$4,"Period#"&amp;$B$3,"View#"&amp;$B$10,"Consolidation#"&amp;$B$13,"Data Source#"&amp;$B$11,"Intercompany#"&amp;$B$14,"Movement#"&amp;$B$12,"Custom1#"&amp;$B$6,"Custom2#"&amp;$B$7,"Custom3#"&amp;$B$8,"Custom4#"&amp;$B$9,"Entity#"&amp;$B33,"Account#"&amp;$T$15)),2)</f>
        <v>#VALUE!</v>
      </c>
      <c r="U33" s="108" t="e">
        <f>ROUND(([2]!HsGetValue("FCC","Scenario#"&amp;$B$2,"Years#"&amp;$B$4,"Period#"&amp;$B$3,"View#"&amp;$B$10,"Consolidation#"&amp;$B$13,"Data Source#"&amp;$B$11,"Intercompany#"&amp;$B$14,"Movement#"&amp;$B$12,"Custom1#"&amp;$B$6,"Custom2#"&amp;$B$7,"Custom3#"&amp;$B$8,"Custom4#"&amp;$B$9,"Entity#"&amp;$B33,"Account#"&amp;$U$15)),2)</f>
        <v>#VALUE!</v>
      </c>
      <c r="V33" s="108"/>
      <c r="W33" s="108" t="e">
        <f>ROUND(([2]!HsGetValue("FCC","Scenario#"&amp;$B$2,"Years#"&amp;$B$4,"Period#"&amp;$B$3,"View#"&amp;$B$10,"Consolidation#"&amp;$B$13,"Data Source#"&amp;$B$11,"Intercompany#"&amp;$B$14,"Movement#"&amp;$B$12,"Custom1#"&amp;$B$6,"Custom2#"&amp;$B$7,"Custom3#"&amp;$B$8,"Custom4#"&amp;$B$9,"Entity#"&amp;$B33,"Account#"&amp;$W$15)),2)</f>
        <v>#VALUE!</v>
      </c>
      <c r="X33" s="108" t="e">
        <f>ROUND(([2]!HsGetValue("FCC","Scenario#"&amp;$B$2,"Years#"&amp;$B$4,"Period#"&amp;$B$3,"View#"&amp;$B$10,"Consolidation#"&amp;$B$13,"Data Source#"&amp;$B$11,"Intercompany#"&amp;$B$14,"Movement#"&amp;$B$12,"Custom1#"&amp;$B$6,"Custom2#"&amp;$B$7,"Custom3#"&amp;$B$8,"Custom4#"&amp;$B$9,"Entity#"&amp;$B33,"Account#"&amp;$X$15)),2)</f>
        <v>#VALUE!</v>
      </c>
      <c r="Y33" s="108" t="e">
        <f>ROUND(([2]!HsGetValue("FCC","Scenario#"&amp;$B$2,"Years#"&amp;$B$4,"Period#"&amp;$B$3,"View#"&amp;$B$10,"Consolidation#"&amp;$B$13,"Data Source#"&amp;$B$11,"Intercompany#"&amp;$B$14,"Movement#"&amp;$B$12,"Custom1#"&amp;$B$6,"Custom2#"&amp;$B$7,"Custom3#"&amp;$B$8,"Custom4#"&amp;$B$9,"Entity#"&amp;$B33,"Account#"&amp;$Y$15)+[2]!HsGetValue("FCC","Scenario#"&amp;$B$2,"Years#"&amp;$B$4,"Period#"&amp;$B$3,"View#"&amp;$B$10,"Consolidation#"&amp;$B$13,"Data Source#"&amp;$B$11,"Intercompany#"&amp;$B$14,"Movement#"&amp;$B$12,"Custom1#"&amp;$B$6,"Custom2#"&amp;$B$7,"Custom3#"&amp;$B$8,"Custom4#"&amp;$B$9,"Entity#"&amp;$B33,"Account#"&amp;$Y$16)),2)</f>
        <v>#VALUE!</v>
      </c>
    </row>
    <row r="34" spans="1:25">
      <c r="A34" s="107" t="s">
        <v>387</v>
      </c>
      <c r="B34" s="107" t="s">
        <v>278</v>
      </c>
      <c r="C34" s="23">
        <v>42700</v>
      </c>
      <c r="D34" s="23" t="s">
        <v>142</v>
      </c>
      <c r="E34" t="s">
        <v>57</v>
      </c>
      <c r="F34" s="22" t="e">
        <f t="shared" si="0"/>
        <v>#VALUE!</v>
      </c>
      <c r="G34" s="121" t="s">
        <v>570</v>
      </c>
      <c r="H34" s="273" t="e">
        <f>ROUND(([2]!HsGetValue("FCC","Scenario#"&amp;$B$2,"Years#"&amp;$B$4,"Period#"&amp;$B$3,"View#"&amp;$B$10,"Consolidation#"&amp;$B$13,"Data Source#"&amp;$B$11,"Intercompany#"&amp;$B$14,"Movement#"&amp;$B$12,"Custom1#"&amp;$B$6,"Custom2#"&amp;$B$7,"Custom3#"&amp;$B$8,"Custom4#"&amp;$B$9,"Entity#"&amp;$B34,"Account#"&amp;$H$15)+[2]!HsGetValue("FCC","Scenario#"&amp;$B$2,"Years#"&amp;$B$4,"Period#"&amp;$B$3,"View#"&amp;$B$10,"Consolidation#"&amp;$B$13,"Data Source#"&amp;$B$11,"Intercompany#"&amp;$B$14,"Movement#"&amp;$B$12,"Custom1#"&amp;$B$6,"Custom2#"&amp;$B$7,"Custom3#"&amp;$B$8,"Custom4#"&amp;$B$9,"Entity#"&amp;$B34,"Account#"&amp;$H$16)),2)</f>
        <v>#VALUE!</v>
      </c>
      <c r="I34" s="108" t="e">
        <f>ROUND(([2]!HsGetValue("FCC","Scenario#"&amp;$B$2,"Years#"&amp;$B$4,"Period#"&amp;$B$3,"View#"&amp;$B$10,"Consolidation#"&amp;$B$13,"Data Source#"&amp;$B$11,"Intercompany#"&amp;$B$14,"Movement#"&amp;$B$12,"Custom1#"&amp;$B$6,"Custom2#"&amp;$B$7,"Custom3#"&amp;$B$8,"Custom4#"&amp;$B$9,"Entity#"&amp;$B34,"Account#"&amp;$I$15)+[2]!HsGetValue("FCC","Scenario#"&amp;$B$2,"Years#"&amp;$B$4,"Period#"&amp;$B$3,"View#"&amp;$B$10,"Consolidation#"&amp;$B$13,"Data Source#"&amp;$B$11,"Intercompany#"&amp;$B$14,"Movement#"&amp;$B$12,"Custom1#"&amp;$B$6,"Custom2#"&amp;$B$7,"Custom3#"&amp;$B$8,"Custom4#"&amp;$B$9,"Entity#"&amp;$B34,"Account#"&amp;$I$16)+[2]!HsGetValue("FCC","Scenario#"&amp;$B$2,"Years#"&amp;$B$4,"Period#"&amp;$B$3,"View#"&amp;$B$10,"Consolidation#"&amp;$B$13,"Data Source#"&amp;$B$11,"Intercompany#"&amp;$B$14,"Movement#"&amp;$B$12,"Custom1#"&amp;$B$6,"Custom2#"&amp;$B$7,"Custom3#"&amp;$B$8,"Custom4#"&amp;$B$9,"Entity#"&amp;$B34,"Account#"&amp;$I$17)),2)</f>
        <v>#VALUE!</v>
      </c>
      <c r="J34" s="108" t="e">
        <f>ROUND(([2]!HsGetValue("FCC","Scenario#"&amp;$B$2,"Years#"&amp;$B$4,"Period#"&amp;$B$3,"View#"&amp;$B$10,"Consolidation#"&amp;$B$13,"Data Source#"&amp;$B$11,"Intercompany#"&amp;$B$14,"Movement#"&amp;$B$12,"Custom1#"&amp;$B$6,"Custom2#"&amp;$B$7,"Custom3#"&amp;$B$8,"Custom4#"&amp;$B$9,"Entity#"&amp;$B34,"Account#"&amp;$J$15)+[2]!HsGetValue("FCC","Scenario#"&amp;$B$2,"Years#"&amp;$B$4,"Period#"&amp;$B$3,"View#"&amp;$B$10,"Consolidation#"&amp;$B$13,"Data Source#"&amp;$B$11,"Intercompany#"&amp;$B$14,"Movement#"&amp;$B$12,"Custom1#"&amp;$B$6,"Custom2#"&amp;$B$7,"Custom3#"&amp;$B$8,"Custom4#"&amp;$B$9,"Entity#"&amp;$B34,"Account#"&amp;$J$16)),2)</f>
        <v>#VALUE!</v>
      </c>
      <c r="K34" s="108">
        <f>65673174.52-14455520.4</f>
        <v>51217654.120000005</v>
      </c>
      <c r="L34" s="108">
        <f>34022528.74-12652796.02</f>
        <v>21369732.720000003</v>
      </c>
      <c r="M34" s="108" t="e">
        <f>ROUND(([2]!HsGetValue("FCC","Scenario#"&amp;$B$2,"Years#"&amp;$B$4,"Period#"&amp;$B$3,"View#"&amp;$B$10,"Consolidation#"&amp;$B$13,"Data Source#"&amp;$B$11,"Intercompany#"&amp;$B$14,"Movement#"&amp;$B$12,"Custom1#"&amp;$B$6,"Custom2#"&amp;$B$7,"Custom3#"&amp;$B$8,"Custom4#"&amp;$B$9,"Entity#"&amp;$B34,"Account#"&amp;$M$15)+[2]!HsGetValue("FCC","Scenario#"&amp;$B$2,"Years#"&amp;$B$4,"Period#"&amp;$B$3,"View#"&amp;$B$10,"Consolidation#"&amp;$B$13,"Data Source#"&amp;$B$11,"Intercompany#"&amp;$B$14,"Movement#"&amp;$B$12,"Custom1#"&amp;$B$6,"Custom2#"&amp;$B$7,"Custom3#"&amp;$B$8,"Custom4#"&amp;$B$9,"Entity#"&amp;$B34,"Account#"&amp;$M$16)),2)</f>
        <v>#VALUE!</v>
      </c>
      <c r="N34" s="189" t="e">
        <f>ROUND(([2]!HsGetValue("FCC","Scenario#"&amp;$B$2,"Years#"&amp;$B$4,"Period#"&amp;$B$3,"View#"&amp;$B$10,"Consolidation#"&amp;$B$13,"Data Source#"&amp;$B$11,"Intercompany#"&amp;$B$14,"Movement#"&amp;$B$12,"Custom1#"&amp;$B$6,"Custom2#"&amp;$B$7,"Custom3#"&amp;$B$8,"Custom4#"&amp;$B$9,"Entity#"&amp;$B34,"Account#"&amp;$N$14)+[2]!HsGetValue("FCC","Scenario#"&amp;$B$2,"Years#"&amp;$B$4,"Period#"&amp;$B$3,"View#"&amp;$B$10,"Consolidation#"&amp;$B$13,"Data Source#"&amp;$B$11,"Intercompany#"&amp;$B$14,"Movement#"&amp;$B$12,"Custom1#"&amp;$B$6,"Custom2#"&amp;$B$7,"Custom3#"&amp;$B$8,"Custom4#"&amp;$B$9,"Entity#"&amp;$B34,"Account#"&amp;$N$15)+[2]!HsGetValue("FCC","Scenario#"&amp;$B$2,"Years#"&amp;$B$4,"Period#"&amp;$B$3,"View#"&amp;$B$10,"Consolidation#"&amp;$B$13,"Data Source#"&amp;$B$11,"Intercompany#"&amp;$B$14,"Movement#"&amp;$B$12,"Custom1#"&amp;$B$6,"Custom2#"&amp;$B$7,"Custom3#"&amp;$B$8,"Custom4#"&amp;$B$9,"Entity#"&amp;$B34,"Account#"&amp;$N$16)+[2]!HsGetValue("FCC","Scenario#"&amp;$B$2,"Years#"&amp;$B$4,"Period#"&amp;$B$3,"View#"&amp;$B$10,"Consolidation#"&amp;$B$13,"Data Source#"&amp;$B$11,"Intercompany#"&amp;$B$14,"Movement#"&amp;$B$12,"Custom1#"&amp;$B$6,"Custom2#"&amp;$B$7,"Custom3#"&amp;$B$8,"Custom4#"&amp;$B$9,"Entity#"&amp;$B34,"Account#"&amp;$N$17)+[2]!HsGetValue("FCC","Scenario#"&amp;$B$2,"Years#"&amp;$B$4,"Period#"&amp;$B$3,"View#"&amp;$B$10,"Consolidation#"&amp;$B$13,"Data Source#"&amp;$B$11,"Intercompany#"&amp;$B$14,"Movement#"&amp;$B$12,"Custom1#"&amp;$B$6,"Custom2#"&amp;$B$7,"Custom3#"&amp;$B$8,"Custom4#"&amp;$B$9,"Entity#"&amp;$B34,"Account#"&amp;$N$18)),2)</f>
        <v>#VALUE!</v>
      </c>
      <c r="O34" s="189" t="e">
        <f>ROUND(([2]!HsGetValue("FCC","Scenario#"&amp;$B$2,"Years#"&amp;$B$4,"Period#"&amp;$B$3,"View#"&amp;$B$10,"Consolidation#"&amp;$B$13,"Data Source#"&amp;$B$11,"Intercompany#"&amp;$B$14,"Movement#"&amp;$B$12,"Custom1#"&amp;$B$6,"Custom2#"&amp;$B$7,"Custom3#"&amp;$B$8,"Custom4#"&amp;$B$9,"Entity#"&amp;$B34,"Account#"&amp;$O$15)),2)</f>
        <v>#VALUE!</v>
      </c>
      <c r="P34" s="108" t="e">
        <f>ROUND(([2]!HsGetValue("FCC","Scenario#"&amp;$B$2,"Years#"&amp;$B$4,"Period#"&amp;$B$3,"View#"&amp;$B$10,"Consolidation#"&amp;$B$13,"Data Source#"&amp;$B$11,"Intercompany#"&amp;$B$14,"Movement#"&amp;$B$12,"Custom1#"&amp;$B$6,"Custom2#"&amp;$B$7,"Custom3#"&amp;$B$8,"Custom4#"&amp;$B$9,"Entity#"&amp;$B34,"Account#"&amp;$P$15)+[2]!HsGetValue("FCC","Scenario#"&amp;$B$2,"Years#"&amp;$B$4,"Period#"&amp;$B$3,"View#"&amp;$B$10,"Consolidation#"&amp;$B$13,"Data Source#"&amp;$B$11,"Intercompany#"&amp;$B$14,"Movement#"&amp;$B$12,"Custom1#"&amp;$B$6,"Custom2#"&amp;$B$7,"Custom3#"&amp;$B$8,"Custom4#"&amp;$B$9,"Entity#"&amp;$B34,"Account#"&amp;$P$16)),2)</f>
        <v>#VALUE!</v>
      </c>
      <c r="Q34" s="108" t="e">
        <f>ROUND(([2]!HsGetValue("FCC","Scenario#"&amp;$B$2,"Years#"&amp;$B$4,"Period#"&amp;$B$3,"View#"&amp;$B$10,"Consolidation#"&amp;$B$13,"Data Source#"&amp;$B$11,"Intercompany#"&amp;$B$14,"Movement#"&amp;$B$12,"Custom1#"&amp;$B$6,"Custom2#"&amp;$B$7,"Custom3#"&amp;$B$8,"Custom4#"&amp;$B$9,"Entity#"&amp;$B34,"Account#"&amp;$Q$15)+[2]!HsGetValue("FCC","Scenario#"&amp;$B$2,"Years#"&amp;$B$4,"Period#"&amp;$B$3,"View#"&amp;$B$10,"Consolidation#"&amp;$B$13,"Data Source#"&amp;$B$11,"Intercompany#"&amp;$B$14,"Movement#"&amp;$B$12,"Custom1#"&amp;$B$6,"Custom2#"&amp;$B$7,"Custom3#"&amp;$B$8,"Custom4#"&amp;$B$9,"Entity#"&amp;$B34,"Account#"&amp;$Q$16)),2)</f>
        <v>#VALUE!</v>
      </c>
      <c r="R34" s="108" t="e">
        <f>ROUND(([2]!HsGetValue("FCC","Scenario#"&amp;$B$2,"Years#"&amp;$B$4,"Period#"&amp;$B$3,"View#"&amp;$B$10,"Consolidation#"&amp;$B$13,"Data Source#"&amp;$B$11,"Intercompany#"&amp;$B$14,"Movement#"&amp;$B$12,"Custom1#"&amp;$B$6,"Custom2#"&amp;$B$7,"Custom3#"&amp;$B$8,"Custom4#"&amp;$B$9,"Entity#"&amp;$B34,"Account#"&amp;$R$15)+[2]!HsGetValue("FCC","Scenario#"&amp;$B$2,"Years#"&amp;$B$4,"Period#"&amp;$B$3,"View#"&amp;$B$10,"Consolidation#"&amp;$B$13,"Data Source#"&amp;$B$11,"Intercompany#"&amp;$B$14,"Movement#"&amp;$B$12,"Custom1#"&amp;$B$6,"Custom2#"&amp;$B$7,"Custom3#"&amp;$B$8,"Custom4#"&amp;$B$9,"Entity#"&amp;$B34,"Account#"&amp;$R$16)),2)</f>
        <v>#VALUE!</v>
      </c>
      <c r="S34" s="108" t="e">
        <f>ROUND(([2]!HsGetValue("FCC","Scenario#"&amp;$B$2,"Years#"&amp;$B$4,"Period#"&amp;$B$3,"View#"&amp;$B$10,"Consolidation#"&amp;$B$13,"Data Source#"&amp;$B$11,"Intercompany#"&amp;$B$14,"Movement#"&amp;$B$12,"Custom1#"&amp;$B$6,"Custom2#"&amp;$B$7,"Custom3#"&amp;$B$8,"Custom4#"&amp;$B$9,"Entity#"&amp;$B34,"Account#"&amp;$S$15)),2)</f>
        <v>#VALUE!</v>
      </c>
      <c r="T34" s="108" t="e">
        <f>ROUND(([2]!HsGetValue("FCC","Scenario#"&amp;$B$2,"Years#"&amp;$B$4,"Period#"&amp;$B$3,"View#"&amp;$B$10,"Consolidation#"&amp;$B$13,"Data Source#"&amp;$B$11,"Intercompany#"&amp;$B$14,"Movement#"&amp;$B$12,"Custom1#"&amp;$B$6,"Custom2#"&amp;$B$7,"Custom3#"&amp;$B$8,"Custom4#"&amp;$B$9,"Entity#"&amp;$B34,"Account#"&amp;$T$15)),2)</f>
        <v>#VALUE!</v>
      </c>
      <c r="U34" s="108" t="e">
        <f>ROUND(([2]!HsGetValue("FCC","Scenario#"&amp;$B$2,"Years#"&amp;$B$4,"Period#"&amp;$B$3,"View#"&amp;$B$10,"Consolidation#"&amp;$B$13,"Data Source#"&amp;$B$11,"Intercompany#"&amp;$B$14,"Movement#"&amp;$B$12,"Custom1#"&amp;$B$6,"Custom2#"&amp;$B$7,"Custom3#"&amp;$B$8,"Custom4#"&amp;$B$9,"Entity#"&amp;$B34,"Account#"&amp;$U$15)),2)</f>
        <v>#VALUE!</v>
      </c>
      <c r="V34" s="108"/>
      <c r="W34" s="108" t="e">
        <f>ROUND(([2]!HsGetValue("FCC","Scenario#"&amp;$B$2,"Years#"&amp;$B$4,"Period#"&amp;$B$3,"View#"&amp;$B$10,"Consolidation#"&amp;$B$13,"Data Source#"&amp;$B$11,"Intercompany#"&amp;$B$14,"Movement#"&amp;$B$12,"Custom1#"&amp;$B$6,"Custom2#"&amp;$B$7,"Custom3#"&amp;$B$8,"Custom4#"&amp;$B$9,"Entity#"&amp;$B34,"Account#"&amp;$W$15)),2)</f>
        <v>#VALUE!</v>
      </c>
      <c r="X34" s="108" t="e">
        <f>ROUND(([2]!HsGetValue("FCC","Scenario#"&amp;$B$2,"Years#"&amp;$B$4,"Period#"&amp;$B$3,"View#"&amp;$B$10,"Consolidation#"&amp;$B$13,"Data Source#"&amp;$B$11,"Intercompany#"&amp;$B$14,"Movement#"&amp;$B$12,"Custom1#"&amp;$B$6,"Custom2#"&amp;$B$7,"Custom3#"&amp;$B$8,"Custom4#"&amp;$B$9,"Entity#"&amp;$B34,"Account#"&amp;$X$15)),2)</f>
        <v>#VALUE!</v>
      </c>
      <c r="Y34" s="108" t="e">
        <f>ROUND(([2]!HsGetValue("FCC","Scenario#"&amp;$B$2,"Years#"&amp;$B$4,"Period#"&amp;$B$3,"View#"&amp;$B$10,"Consolidation#"&amp;$B$13,"Data Source#"&amp;$B$11,"Intercompany#"&amp;$B$14,"Movement#"&amp;$B$12,"Custom1#"&amp;$B$6,"Custom2#"&amp;$B$7,"Custom3#"&amp;$B$8,"Custom4#"&amp;$B$9,"Entity#"&amp;$B34,"Account#"&amp;$Y$15)+[2]!HsGetValue("FCC","Scenario#"&amp;$B$2,"Years#"&amp;$B$4,"Period#"&amp;$B$3,"View#"&amp;$B$10,"Consolidation#"&amp;$B$13,"Data Source#"&amp;$B$11,"Intercompany#"&amp;$B$14,"Movement#"&amp;$B$12,"Custom1#"&amp;$B$6,"Custom2#"&amp;$B$7,"Custom3#"&amp;$B$8,"Custom4#"&amp;$B$9,"Entity#"&amp;$B34,"Account#"&amp;$Y$16)),2)</f>
        <v>#VALUE!</v>
      </c>
    </row>
    <row r="35" spans="1:25" ht="15" customHeight="1">
      <c r="A35" s="199" t="s">
        <v>368</v>
      </c>
      <c r="B35" s="200"/>
      <c r="C35" s="23" t="s">
        <v>173</v>
      </c>
      <c r="D35" s="23" t="s">
        <v>142</v>
      </c>
      <c r="E35" t="s">
        <v>174</v>
      </c>
      <c r="F35" s="22">
        <f>SUM(H35:Y35)-U35</f>
        <v>0</v>
      </c>
      <c r="G35" s="201">
        <v>41728029.640000001</v>
      </c>
      <c r="H35" s="118"/>
      <c r="I35" s="118"/>
      <c r="J35" s="119"/>
      <c r="K35" s="118"/>
      <c r="L35" s="118"/>
      <c r="M35" s="118"/>
      <c r="N35" s="118"/>
      <c r="O35" s="118"/>
      <c r="P35" s="118"/>
      <c r="Q35" s="118"/>
      <c r="R35" s="119"/>
      <c r="S35" s="119"/>
      <c r="T35" s="119"/>
      <c r="U35" s="119"/>
      <c r="V35" s="118"/>
      <c r="W35" s="118"/>
      <c r="X35" s="118"/>
      <c r="Y35" s="118"/>
    </row>
    <row r="36" spans="1:25">
      <c r="A36" s="107" t="s">
        <v>387</v>
      </c>
      <c r="B36" s="107" t="s">
        <v>279</v>
      </c>
      <c r="C36" s="23">
        <v>42800</v>
      </c>
      <c r="D36" s="23" t="s">
        <v>142</v>
      </c>
      <c r="E36" t="s">
        <v>58</v>
      </c>
      <c r="F36" s="22" t="e">
        <f t="shared" si="0"/>
        <v>#VALUE!</v>
      </c>
      <c r="G36" s="121" t="s">
        <v>570</v>
      </c>
      <c r="H36" s="273" t="e">
        <f>ROUND(([2]!HsGetValue("FCC","Scenario#"&amp;$B$2,"Years#"&amp;$B$4,"Period#"&amp;$B$3,"View#"&amp;$B$10,"Consolidation#"&amp;$B$13,"Data Source#"&amp;$B$11,"Intercompany#"&amp;$B$14,"Movement#"&amp;$B$12,"Custom1#"&amp;$B$6,"Custom2#"&amp;$B$7,"Custom3#"&amp;$B$8,"Custom4#"&amp;$B$9,"Entity#"&amp;$B36,"Account#"&amp;$H$15)+[2]!HsGetValue("FCC","Scenario#"&amp;$B$2,"Years#"&amp;$B$4,"Period#"&amp;$B$3,"View#"&amp;$B$10,"Consolidation#"&amp;$B$13,"Data Source#"&amp;$B$11,"Intercompany#"&amp;$B$14,"Movement#"&amp;$B$12,"Custom1#"&amp;$B$6,"Custom2#"&amp;$B$7,"Custom3#"&amp;$B$8,"Custom4#"&amp;$B$9,"Entity#"&amp;$B36,"Account#"&amp;$H$16)),2)</f>
        <v>#VALUE!</v>
      </c>
      <c r="I36" s="108" t="e">
        <f>ROUND(([2]!HsGetValue("FCC","Scenario#"&amp;$B$2,"Years#"&amp;$B$4,"Period#"&amp;$B$3,"View#"&amp;$B$10,"Consolidation#"&amp;$B$13,"Data Source#"&amp;$B$11,"Intercompany#"&amp;$B$14,"Movement#"&amp;$B$12,"Custom1#"&amp;$B$6,"Custom2#"&amp;$B$7,"Custom3#"&amp;$B$8,"Custom4#"&amp;$B$9,"Entity#"&amp;$B36,"Account#"&amp;$I$15)+[2]!HsGetValue("FCC","Scenario#"&amp;$B$2,"Years#"&amp;$B$4,"Period#"&amp;$B$3,"View#"&amp;$B$10,"Consolidation#"&amp;$B$13,"Data Source#"&amp;$B$11,"Intercompany#"&amp;$B$14,"Movement#"&amp;$B$12,"Custom1#"&amp;$B$6,"Custom2#"&amp;$B$7,"Custom3#"&amp;$B$8,"Custom4#"&amp;$B$9,"Entity#"&amp;$B36,"Account#"&amp;$I$16)+[2]!HsGetValue("FCC","Scenario#"&amp;$B$2,"Years#"&amp;$B$4,"Period#"&amp;$B$3,"View#"&amp;$B$10,"Consolidation#"&amp;$B$13,"Data Source#"&amp;$B$11,"Intercompany#"&amp;$B$14,"Movement#"&amp;$B$12,"Custom1#"&amp;$B$6,"Custom2#"&amp;$B$7,"Custom3#"&amp;$B$8,"Custom4#"&amp;$B$9,"Entity#"&amp;$B36,"Account#"&amp;$I$17)),2)</f>
        <v>#VALUE!</v>
      </c>
      <c r="J36" s="24" t="e">
        <f>ROUND(([2]!HsGetValue("FCC","Scenario#"&amp;$B$2,"Years#"&amp;$B$4,"Period#"&amp;$B$3,"View#"&amp;$B$10,"Consolidation#"&amp;$B$13,"Data Source#"&amp;$B$11,"Intercompany#"&amp;$B$14,"Movement#"&amp;$B$12,"Custom1#"&amp;$B$6,"Custom2#"&amp;$B$7,"Custom3#"&amp;$B$8,"Custom4#"&amp;$B$9,"Entity#"&amp;$B36,"Account#"&amp;$J$15)+[2]!HsGetValue("FCC","Scenario#"&amp;$B$2,"Years#"&amp;$B$4,"Period#"&amp;$B$3,"View#"&amp;$B$10,"Consolidation#"&amp;$B$13,"Data Source#"&amp;$B$11,"Intercompany#"&amp;$B$14,"Movement#"&amp;$B$12,"Custom1#"&amp;$B$6,"Custom2#"&amp;$B$7,"Custom3#"&amp;$B$8,"Custom4#"&amp;$B$9,"Entity#"&amp;$B36,"Account#"&amp;$J$16)),2)</f>
        <v>#VALUE!</v>
      </c>
      <c r="K36" s="108">
        <f>4809483.15-1675306.08</f>
        <v>3134177.0700000003</v>
      </c>
      <c r="L36" s="108">
        <f>2315596.38-1230963.02</f>
        <v>1084633.3599999999</v>
      </c>
      <c r="M36" s="108" t="e">
        <f>ROUND(([2]!HsGetValue("FCC","Scenario#"&amp;$B$2,"Years#"&amp;$B$4,"Period#"&amp;$B$3,"View#"&amp;$B$10,"Consolidation#"&amp;$B$13,"Data Source#"&amp;$B$11,"Intercompany#"&amp;$B$14,"Movement#"&amp;$B$12,"Custom1#"&amp;$B$6,"Custom2#"&amp;$B$7,"Custom3#"&amp;$B$8,"Custom4#"&amp;$B$9,"Entity#"&amp;$B36,"Account#"&amp;$M$15)+[2]!HsGetValue("FCC","Scenario#"&amp;$B$2,"Years#"&amp;$B$4,"Period#"&amp;$B$3,"View#"&amp;$B$10,"Consolidation#"&amp;$B$13,"Data Source#"&amp;$B$11,"Intercompany#"&amp;$B$14,"Movement#"&amp;$B$12,"Custom1#"&amp;$B$6,"Custom2#"&amp;$B$7,"Custom3#"&amp;$B$8,"Custom4#"&amp;$B$9,"Entity#"&amp;$B36,"Account#"&amp;$M$16)),2)</f>
        <v>#VALUE!</v>
      </c>
      <c r="N36" s="189" t="e">
        <f>ROUND(([2]!HsGetValue("FCC","Scenario#"&amp;$B$2,"Years#"&amp;$B$4,"Period#"&amp;$B$3,"View#"&amp;$B$10,"Consolidation#"&amp;$B$13,"Data Source#"&amp;$B$11,"Intercompany#"&amp;$B$14,"Movement#"&amp;$B$12,"Custom1#"&amp;$B$6,"Custom2#"&amp;$B$7,"Custom3#"&amp;$B$8,"Custom4#"&amp;$B$9,"Entity#"&amp;$B36,"Account#"&amp;$N$14)+[2]!HsGetValue("FCC","Scenario#"&amp;$B$2,"Years#"&amp;$B$4,"Period#"&amp;$B$3,"View#"&amp;$B$10,"Consolidation#"&amp;$B$13,"Data Source#"&amp;$B$11,"Intercompany#"&amp;$B$14,"Movement#"&amp;$B$12,"Custom1#"&amp;$B$6,"Custom2#"&amp;$B$7,"Custom3#"&amp;$B$8,"Custom4#"&amp;$B$9,"Entity#"&amp;$B36,"Account#"&amp;$N$15)+[2]!HsGetValue("FCC","Scenario#"&amp;$B$2,"Years#"&amp;$B$4,"Period#"&amp;$B$3,"View#"&amp;$B$10,"Consolidation#"&amp;$B$13,"Data Source#"&amp;$B$11,"Intercompany#"&amp;$B$14,"Movement#"&amp;$B$12,"Custom1#"&amp;$B$6,"Custom2#"&amp;$B$7,"Custom3#"&amp;$B$8,"Custom4#"&amp;$B$9,"Entity#"&amp;$B36,"Account#"&amp;$N$16)+[2]!HsGetValue("FCC","Scenario#"&amp;$B$2,"Years#"&amp;$B$4,"Period#"&amp;$B$3,"View#"&amp;$B$10,"Consolidation#"&amp;$B$13,"Data Source#"&amp;$B$11,"Intercompany#"&amp;$B$14,"Movement#"&amp;$B$12,"Custom1#"&amp;$B$6,"Custom2#"&amp;$B$7,"Custom3#"&amp;$B$8,"Custom4#"&amp;$B$9,"Entity#"&amp;$B36,"Account#"&amp;$N$17)+[2]!HsGetValue("FCC","Scenario#"&amp;$B$2,"Years#"&amp;$B$4,"Period#"&amp;$B$3,"View#"&amp;$B$10,"Consolidation#"&amp;$B$13,"Data Source#"&amp;$B$11,"Intercompany#"&amp;$B$14,"Movement#"&amp;$B$12,"Custom1#"&amp;$B$6,"Custom2#"&amp;$B$7,"Custom3#"&amp;$B$8,"Custom4#"&amp;$B$9,"Entity#"&amp;$B36,"Account#"&amp;$N$18)),2)</f>
        <v>#VALUE!</v>
      </c>
      <c r="O36" s="189" t="e">
        <f>ROUND(([2]!HsGetValue("FCC","Scenario#"&amp;$B$2,"Years#"&amp;$B$4,"Period#"&amp;$B$3,"View#"&amp;$B$10,"Consolidation#"&amp;$B$13,"Data Source#"&amp;$B$11,"Intercompany#"&amp;$B$14,"Movement#"&amp;$B$12,"Custom1#"&amp;$B$6,"Custom2#"&amp;$B$7,"Custom3#"&amp;$B$8,"Custom4#"&amp;$B$9,"Entity#"&amp;$B36,"Account#"&amp;$O$15)),2)</f>
        <v>#VALUE!</v>
      </c>
      <c r="P36" s="108" t="e">
        <f>ROUND(([2]!HsGetValue("FCC","Scenario#"&amp;$B$2,"Years#"&amp;$B$4,"Period#"&amp;$B$3,"View#"&amp;$B$10,"Consolidation#"&amp;$B$13,"Data Source#"&amp;$B$11,"Intercompany#"&amp;$B$14,"Movement#"&amp;$B$12,"Custom1#"&amp;$B$6,"Custom2#"&amp;$B$7,"Custom3#"&amp;$B$8,"Custom4#"&amp;$B$9,"Entity#"&amp;$B36,"Account#"&amp;$P$15)+[2]!HsGetValue("FCC","Scenario#"&amp;$B$2,"Years#"&amp;$B$4,"Period#"&amp;$B$3,"View#"&amp;$B$10,"Consolidation#"&amp;$B$13,"Data Source#"&amp;$B$11,"Intercompany#"&amp;$B$14,"Movement#"&amp;$B$12,"Custom1#"&amp;$B$6,"Custom2#"&amp;$B$7,"Custom3#"&amp;$B$8,"Custom4#"&amp;$B$9,"Entity#"&amp;$B36,"Account#"&amp;$P$16)),2)</f>
        <v>#VALUE!</v>
      </c>
      <c r="Q36" s="108" t="e">
        <f>ROUND(([2]!HsGetValue("FCC","Scenario#"&amp;$B$2,"Years#"&amp;$B$4,"Period#"&amp;$B$3,"View#"&amp;$B$10,"Consolidation#"&amp;$B$13,"Data Source#"&amp;$B$11,"Intercompany#"&amp;$B$14,"Movement#"&amp;$B$12,"Custom1#"&amp;$B$6,"Custom2#"&amp;$B$7,"Custom3#"&amp;$B$8,"Custom4#"&amp;$B$9,"Entity#"&amp;$B36,"Account#"&amp;$Q$15)+[2]!HsGetValue("FCC","Scenario#"&amp;$B$2,"Years#"&amp;$B$4,"Period#"&amp;$B$3,"View#"&amp;$B$10,"Consolidation#"&amp;$B$13,"Data Source#"&amp;$B$11,"Intercompany#"&amp;$B$14,"Movement#"&amp;$B$12,"Custom1#"&amp;$B$6,"Custom2#"&amp;$B$7,"Custom3#"&amp;$B$8,"Custom4#"&amp;$B$9,"Entity#"&amp;$B36,"Account#"&amp;$Q$16)),2)</f>
        <v>#VALUE!</v>
      </c>
      <c r="R36" s="108" t="e">
        <f>ROUND(([2]!HsGetValue("FCC","Scenario#"&amp;$B$2,"Years#"&amp;$B$4,"Period#"&amp;$B$3,"View#"&amp;$B$10,"Consolidation#"&amp;$B$13,"Data Source#"&amp;$B$11,"Intercompany#"&amp;$B$14,"Movement#"&amp;$B$12,"Custom1#"&amp;$B$6,"Custom2#"&amp;$B$7,"Custom3#"&amp;$B$8,"Custom4#"&amp;$B$9,"Entity#"&amp;$B36,"Account#"&amp;$R$15)+[2]!HsGetValue("FCC","Scenario#"&amp;$B$2,"Years#"&amp;$B$4,"Period#"&amp;$B$3,"View#"&amp;$B$10,"Consolidation#"&amp;$B$13,"Data Source#"&amp;$B$11,"Intercompany#"&amp;$B$14,"Movement#"&amp;$B$12,"Custom1#"&amp;$B$6,"Custom2#"&amp;$B$7,"Custom3#"&amp;$B$8,"Custom4#"&amp;$B$9,"Entity#"&amp;$B36,"Account#"&amp;$R$16)),2)</f>
        <v>#VALUE!</v>
      </c>
      <c r="S36" s="108" t="e">
        <f>ROUND(([2]!HsGetValue("FCC","Scenario#"&amp;$B$2,"Years#"&amp;$B$4,"Period#"&amp;$B$3,"View#"&amp;$B$10,"Consolidation#"&amp;$B$13,"Data Source#"&amp;$B$11,"Intercompany#"&amp;$B$14,"Movement#"&amp;$B$12,"Custom1#"&amp;$B$6,"Custom2#"&amp;$B$7,"Custom3#"&amp;$B$8,"Custom4#"&amp;$B$9,"Entity#"&amp;$B36,"Account#"&amp;$S$15)),2)</f>
        <v>#VALUE!</v>
      </c>
      <c r="T36" s="108" t="e">
        <f>ROUND(([2]!HsGetValue("FCC","Scenario#"&amp;$B$2,"Years#"&amp;$B$4,"Period#"&amp;$B$3,"View#"&amp;$B$10,"Consolidation#"&amp;$B$13,"Data Source#"&amp;$B$11,"Intercompany#"&amp;$B$14,"Movement#"&amp;$B$12,"Custom1#"&amp;$B$6,"Custom2#"&amp;$B$7,"Custom3#"&amp;$B$8,"Custom4#"&amp;$B$9,"Entity#"&amp;$B36,"Account#"&amp;$T$15)),2)</f>
        <v>#VALUE!</v>
      </c>
      <c r="U36" s="108" t="e">
        <f>ROUND(([2]!HsGetValue("FCC","Scenario#"&amp;$B$2,"Years#"&amp;$B$4,"Period#"&amp;$B$3,"View#"&amp;$B$10,"Consolidation#"&amp;$B$13,"Data Source#"&amp;$B$11,"Intercompany#"&amp;$B$14,"Movement#"&amp;$B$12,"Custom1#"&amp;$B$6,"Custom2#"&amp;$B$7,"Custom3#"&amp;$B$8,"Custom4#"&amp;$B$9,"Entity#"&amp;$B36,"Account#"&amp;$U$15)),2)</f>
        <v>#VALUE!</v>
      </c>
      <c r="V36" s="108"/>
      <c r="W36" s="108" t="e">
        <f>ROUND(([2]!HsGetValue("FCC","Scenario#"&amp;$B$2,"Years#"&amp;$B$4,"Period#"&amp;$B$3,"View#"&amp;$B$10,"Consolidation#"&amp;$B$13,"Data Source#"&amp;$B$11,"Intercompany#"&amp;$B$14,"Movement#"&amp;$B$12,"Custom1#"&amp;$B$6,"Custom2#"&amp;$B$7,"Custom3#"&amp;$B$8,"Custom4#"&amp;$B$9,"Entity#"&amp;$B36,"Account#"&amp;$W$15)),2)</f>
        <v>#VALUE!</v>
      </c>
      <c r="X36" s="108" t="e">
        <f>ROUND(([2]!HsGetValue("FCC","Scenario#"&amp;$B$2,"Years#"&amp;$B$4,"Period#"&amp;$B$3,"View#"&amp;$B$10,"Consolidation#"&amp;$B$13,"Data Source#"&amp;$B$11,"Intercompany#"&amp;$B$14,"Movement#"&amp;$B$12,"Custom1#"&amp;$B$6,"Custom2#"&amp;$B$7,"Custom3#"&amp;$B$8,"Custom4#"&amp;$B$9,"Entity#"&amp;$B36,"Account#"&amp;$X$15)),2)</f>
        <v>#VALUE!</v>
      </c>
      <c r="Y36" s="108" t="e">
        <f>ROUND(([2]!HsGetValue("FCC","Scenario#"&amp;$B$2,"Years#"&amp;$B$4,"Period#"&amp;$B$3,"View#"&amp;$B$10,"Consolidation#"&amp;$B$13,"Data Source#"&amp;$B$11,"Intercompany#"&amp;$B$14,"Movement#"&amp;$B$12,"Custom1#"&amp;$B$6,"Custom2#"&amp;$B$7,"Custom3#"&amp;$B$8,"Custom4#"&amp;$B$9,"Entity#"&amp;$B36,"Account#"&amp;$Y$15)+[2]!HsGetValue("FCC","Scenario#"&amp;$B$2,"Years#"&amp;$B$4,"Period#"&amp;$B$3,"View#"&amp;$B$10,"Consolidation#"&amp;$B$13,"Data Source#"&amp;$B$11,"Intercompany#"&amp;$B$14,"Movement#"&amp;$B$12,"Custom1#"&amp;$B$6,"Custom2#"&amp;$B$7,"Custom3#"&amp;$B$8,"Custom4#"&amp;$B$9,"Entity#"&amp;$B36,"Account#"&amp;$Y$16)),2)</f>
        <v>#VALUE!</v>
      </c>
    </row>
    <row r="37" spans="1:25">
      <c r="A37" s="107" t="s">
        <v>387</v>
      </c>
      <c r="B37" s="107" t="s">
        <v>280</v>
      </c>
      <c r="C37" s="23">
        <v>42900</v>
      </c>
      <c r="D37" s="23" t="s">
        <v>142</v>
      </c>
      <c r="E37" t="s">
        <v>59</v>
      </c>
      <c r="F37" s="22" t="e">
        <f t="shared" si="0"/>
        <v>#VALUE!</v>
      </c>
      <c r="G37" s="121" t="s">
        <v>570</v>
      </c>
      <c r="H37" s="273" t="e">
        <f>ROUND(([2]!HsGetValue("FCC","Scenario#"&amp;$B$2,"Years#"&amp;$B$4,"Period#"&amp;$B$3,"View#"&amp;$B$10,"Consolidation#"&amp;$B$13,"Data Source#"&amp;$B$11,"Intercompany#"&amp;$B$14,"Movement#"&amp;$B$12,"Custom1#"&amp;$B$6,"Custom2#"&amp;$B$7,"Custom3#"&amp;$B$8,"Custom4#"&amp;$B$9,"Entity#"&amp;$B37,"Account#"&amp;$H$15)+[2]!HsGetValue("FCC","Scenario#"&amp;$B$2,"Years#"&amp;$B$4,"Period#"&amp;$B$3,"View#"&amp;$B$10,"Consolidation#"&amp;$B$13,"Data Source#"&amp;$B$11,"Intercompany#"&amp;$B$14,"Movement#"&amp;$B$12,"Custom1#"&amp;$B$6,"Custom2#"&amp;$B$7,"Custom3#"&amp;$B$8,"Custom4#"&amp;$B$9,"Entity#"&amp;$B37,"Account#"&amp;$H$16)),2)</f>
        <v>#VALUE!</v>
      </c>
      <c r="I37" s="108" t="e">
        <f>ROUND(([2]!HsGetValue("FCC","Scenario#"&amp;$B$2,"Years#"&amp;$B$4,"Period#"&amp;$B$3,"View#"&amp;$B$10,"Consolidation#"&amp;$B$13,"Data Source#"&amp;$B$11,"Intercompany#"&amp;$B$14,"Movement#"&amp;$B$12,"Custom1#"&amp;$B$6,"Custom2#"&amp;$B$7,"Custom3#"&amp;$B$8,"Custom4#"&amp;$B$9,"Entity#"&amp;$B37,"Account#"&amp;$I$15)+[2]!HsGetValue("FCC","Scenario#"&amp;$B$2,"Years#"&amp;$B$4,"Period#"&amp;$B$3,"View#"&amp;$B$10,"Consolidation#"&amp;$B$13,"Data Source#"&amp;$B$11,"Intercompany#"&amp;$B$14,"Movement#"&amp;$B$12,"Custom1#"&amp;$B$6,"Custom2#"&amp;$B$7,"Custom3#"&amp;$B$8,"Custom4#"&amp;$B$9,"Entity#"&amp;$B37,"Account#"&amp;$I$16)+[2]!HsGetValue("FCC","Scenario#"&amp;$B$2,"Years#"&amp;$B$4,"Period#"&amp;$B$3,"View#"&amp;$B$10,"Consolidation#"&amp;$B$13,"Data Source#"&amp;$B$11,"Intercompany#"&amp;$B$14,"Movement#"&amp;$B$12,"Custom1#"&amp;$B$6,"Custom2#"&amp;$B$7,"Custom3#"&amp;$B$8,"Custom4#"&amp;$B$9,"Entity#"&amp;$B37,"Account#"&amp;$I$17)),2)</f>
        <v>#VALUE!</v>
      </c>
      <c r="J37" s="24" t="e">
        <f>ROUND(([2]!HsGetValue("FCC","Scenario#"&amp;$B$2,"Years#"&amp;$B$4,"Period#"&amp;$B$3,"View#"&amp;$B$10,"Consolidation#"&amp;$B$13,"Data Source#"&amp;$B$11,"Intercompany#"&amp;$B$14,"Movement#"&amp;$B$12,"Custom1#"&amp;$B$6,"Custom2#"&amp;$B$7,"Custom3#"&amp;$B$8,"Custom4#"&amp;$B$9,"Entity#"&amp;$B37,"Account#"&amp;$J$15)+[2]!HsGetValue("FCC","Scenario#"&amp;$B$2,"Years#"&amp;$B$4,"Period#"&amp;$B$3,"View#"&amp;$B$10,"Consolidation#"&amp;$B$13,"Data Source#"&amp;$B$11,"Intercompany#"&amp;$B$14,"Movement#"&amp;$B$12,"Custom1#"&amp;$B$6,"Custom2#"&amp;$B$7,"Custom3#"&amp;$B$8,"Custom4#"&amp;$B$9,"Entity#"&amp;$B37,"Account#"&amp;$J$16)),2)</f>
        <v>#VALUE!</v>
      </c>
      <c r="K37" s="108">
        <f>13944954.06-1143588.93</f>
        <v>12801365.130000001</v>
      </c>
      <c r="L37" s="108" t="e">
        <f>ROUND(([2]!HsGetValue("FCC","Scenario#"&amp;$B$2,"Years#"&amp;$B$4,"Period#"&amp;$B$3,"View#"&amp;$B$10,"Consolidation#"&amp;$B$13,"Data Source#"&amp;$B$11,"Intercompany#"&amp;$B$14,"Movement#"&amp;$B$12,"Custom1#"&amp;$B$6,"Custom2#"&amp;$B$7,"Custom3#"&amp;$B$8,"Custom4#"&amp;$B$9,"Entity#"&amp;$B37,"Account#"&amp;$L$17)+[2]!HsGetValue("FCC","Scenario#"&amp;$B$2,"Years#"&amp;$B$4,"Period#"&amp;$B$3,"View#"&amp;$B$10,"Consolidation#"&amp;$B$13,"Data Source#"&amp;$B$11,"Intercompany#"&amp;$B$14,"Movement#"&amp;$B$12,"Custom1#"&amp;$B$6,"Custom2#"&amp;$B$7,"Custom3#"&amp;$B$8,"Custom4#"&amp;$B$9,"Entity#"&amp;$B37,"Account#"&amp;$L$18)),2)</f>
        <v>#VALUE!</v>
      </c>
      <c r="M37" s="108" t="e">
        <f>ROUND(([2]!HsGetValue("FCC","Scenario#"&amp;$B$2,"Years#"&amp;$B$4,"Period#"&amp;$B$3,"View#"&amp;$B$10,"Consolidation#"&amp;$B$13,"Data Source#"&amp;$B$11,"Intercompany#"&amp;$B$14,"Movement#"&amp;$B$12,"Custom1#"&amp;$B$6,"Custom2#"&amp;$B$7,"Custom3#"&amp;$B$8,"Custom4#"&amp;$B$9,"Entity#"&amp;$B37,"Account#"&amp;$M$15)+[2]!HsGetValue("FCC","Scenario#"&amp;$B$2,"Years#"&amp;$B$4,"Period#"&amp;$B$3,"View#"&amp;$B$10,"Consolidation#"&amp;$B$13,"Data Source#"&amp;$B$11,"Intercompany#"&amp;$B$14,"Movement#"&amp;$B$12,"Custom1#"&amp;$B$6,"Custom2#"&amp;$B$7,"Custom3#"&amp;$B$8,"Custom4#"&amp;$B$9,"Entity#"&amp;$B37,"Account#"&amp;$M$16)),2)</f>
        <v>#VALUE!</v>
      </c>
      <c r="N37" s="189" t="e">
        <f>ROUND(([2]!HsGetValue("FCC","Scenario#"&amp;$B$2,"Years#"&amp;$B$4,"Period#"&amp;$B$3,"View#"&amp;$B$10,"Consolidation#"&amp;$B$13,"Data Source#"&amp;$B$11,"Intercompany#"&amp;$B$14,"Movement#"&amp;$B$12,"Custom1#"&amp;$B$6,"Custom2#"&amp;$B$7,"Custom3#"&amp;$B$8,"Custom4#"&amp;$B$9,"Entity#"&amp;$B37,"Account#"&amp;$N$14)+[2]!HsGetValue("FCC","Scenario#"&amp;$B$2,"Years#"&amp;$B$4,"Period#"&amp;$B$3,"View#"&amp;$B$10,"Consolidation#"&amp;$B$13,"Data Source#"&amp;$B$11,"Intercompany#"&amp;$B$14,"Movement#"&amp;$B$12,"Custom1#"&amp;$B$6,"Custom2#"&amp;$B$7,"Custom3#"&amp;$B$8,"Custom4#"&amp;$B$9,"Entity#"&amp;$B37,"Account#"&amp;$N$15)+[2]!HsGetValue("FCC","Scenario#"&amp;$B$2,"Years#"&amp;$B$4,"Period#"&amp;$B$3,"View#"&amp;$B$10,"Consolidation#"&amp;$B$13,"Data Source#"&amp;$B$11,"Intercompany#"&amp;$B$14,"Movement#"&amp;$B$12,"Custom1#"&amp;$B$6,"Custom2#"&amp;$B$7,"Custom3#"&amp;$B$8,"Custom4#"&amp;$B$9,"Entity#"&amp;$B37,"Account#"&amp;$N$16)+[2]!HsGetValue("FCC","Scenario#"&amp;$B$2,"Years#"&amp;$B$4,"Period#"&amp;$B$3,"View#"&amp;$B$10,"Consolidation#"&amp;$B$13,"Data Source#"&amp;$B$11,"Intercompany#"&amp;$B$14,"Movement#"&amp;$B$12,"Custom1#"&amp;$B$6,"Custom2#"&amp;$B$7,"Custom3#"&amp;$B$8,"Custom4#"&amp;$B$9,"Entity#"&amp;$B37,"Account#"&amp;$N$17)+[2]!HsGetValue("FCC","Scenario#"&amp;$B$2,"Years#"&amp;$B$4,"Period#"&amp;$B$3,"View#"&amp;$B$10,"Consolidation#"&amp;$B$13,"Data Source#"&amp;$B$11,"Intercompany#"&amp;$B$14,"Movement#"&amp;$B$12,"Custom1#"&amp;$B$6,"Custom2#"&amp;$B$7,"Custom3#"&amp;$B$8,"Custom4#"&amp;$B$9,"Entity#"&amp;$B37,"Account#"&amp;$N$18)),2)</f>
        <v>#VALUE!</v>
      </c>
      <c r="O37" s="189" t="e">
        <f>ROUND(([2]!HsGetValue("FCC","Scenario#"&amp;$B$2,"Years#"&amp;$B$4,"Period#"&amp;$B$3,"View#"&amp;$B$10,"Consolidation#"&amp;$B$13,"Data Source#"&amp;$B$11,"Intercompany#"&amp;$B$14,"Movement#"&amp;$B$12,"Custom1#"&amp;$B$6,"Custom2#"&amp;$B$7,"Custom3#"&amp;$B$8,"Custom4#"&amp;$B$9,"Entity#"&amp;$B37,"Account#"&amp;$O$15)),2)</f>
        <v>#VALUE!</v>
      </c>
      <c r="P37" s="108" t="e">
        <f>ROUND(([2]!HsGetValue("FCC","Scenario#"&amp;$B$2,"Years#"&amp;$B$4,"Period#"&amp;$B$3,"View#"&amp;$B$10,"Consolidation#"&amp;$B$13,"Data Source#"&amp;$B$11,"Intercompany#"&amp;$B$14,"Movement#"&amp;$B$12,"Custom1#"&amp;$B$6,"Custom2#"&amp;$B$7,"Custom3#"&amp;$B$8,"Custom4#"&amp;$B$9,"Entity#"&amp;$B37,"Account#"&amp;$P$15)+[2]!HsGetValue("FCC","Scenario#"&amp;$B$2,"Years#"&amp;$B$4,"Period#"&amp;$B$3,"View#"&amp;$B$10,"Consolidation#"&amp;$B$13,"Data Source#"&amp;$B$11,"Intercompany#"&amp;$B$14,"Movement#"&amp;$B$12,"Custom1#"&amp;$B$6,"Custom2#"&amp;$B$7,"Custom3#"&amp;$B$8,"Custom4#"&amp;$B$9,"Entity#"&amp;$B37,"Account#"&amp;$P$16)),2)</f>
        <v>#VALUE!</v>
      </c>
      <c r="Q37" s="108" t="e">
        <f>ROUND(([2]!HsGetValue("FCC","Scenario#"&amp;$B$2,"Years#"&amp;$B$4,"Period#"&amp;$B$3,"View#"&amp;$B$10,"Consolidation#"&amp;$B$13,"Data Source#"&amp;$B$11,"Intercompany#"&amp;$B$14,"Movement#"&amp;$B$12,"Custom1#"&amp;$B$6,"Custom2#"&amp;$B$7,"Custom3#"&amp;$B$8,"Custom4#"&amp;$B$9,"Entity#"&amp;$B37,"Account#"&amp;$Q$15)+[2]!HsGetValue("FCC","Scenario#"&amp;$B$2,"Years#"&amp;$B$4,"Period#"&amp;$B$3,"View#"&amp;$B$10,"Consolidation#"&amp;$B$13,"Data Source#"&amp;$B$11,"Intercompany#"&amp;$B$14,"Movement#"&amp;$B$12,"Custom1#"&amp;$B$6,"Custom2#"&amp;$B$7,"Custom3#"&amp;$B$8,"Custom4#"&amp;$B$9,"Entity#"&amp;$B37,"Account#"&amp;$Q$16)),2)</f>
        <v>#VALUE!</v>
      </c>
      <c r="R37" s="108" t="e">
        <f>ROUND(([2]!HsGetValue("FCC","Scenario#"&amp;$B$2,"Years#"&amp;$B$4,"Period#"&amp;$B$3,"View#"&amp;$B$10,"Consolidation#"&amp;$B$13,"Data Source#"&amp;$B$11,"Intercompany#"&amp;$B$14,"Movement#"&amp;$B$12,"Custom1#"&amp;$B$6,"Custom2#"&amp;$B$7,"Custom3#"&amp;$B$8,"Custom4#"&amp;$B$9,"Entity#"&amp;$B37,"Account#"&amp;$R$15)+[2]!HsGetValue("FCC","Scenario#"&amp;$B$2,"Years#"&amp;$B$4,"Period#"&amp;$B$3,"View#"&amp;$B$10,"Consolidation#"&amp;$B$13,"Data Source#"&amp;$B$11,"Intercompany#"&amp;$B$14,"Movement#"&amp;$B$12,"Custom1#"&amp;$B$6,"Custom2#"&amp;$B$7,"Custom3#"&amp;$B$8,"Custom4#"&amp;$B$9,"Entity#"&amp;$B37,"Account#"&amp;$R$16)),2)</f>
        <v>#VALUE!</v>
      </c>
      <c r="S37" s="108" t="e">
        <f>ROUND(([2]!HsGetValue("FCC","Scenario#"&amp;$B$2,"Years#"&amp;$B$4,"Period#"&amp;$B$3,"View#"&amp;$B$10,"Consolidation#"&amp;$B$13,"Data Source#"&amp;$B$11,"Intercompany#"&amp;$B$14,"Movement#"&amp;$B$12,"Custom1#"&amp;$B$6,"Custom2#"&amp;$B$7,"Custom3#"&amp;$B$8,"Custom4#"&amp;$B$9,"Entity#"&amp;$B37,"Account#"&amp;$S$15)),2)</f>
        <v>#VALUE!</v>
      </c>
      <c r="T37" s="108" t="e">
        <f>ROUND(([2]!HsGetValue("FCC","Scenario#"&amp;$B$2,"Years#"&amp;$B$4,"Period#"&amp;$B$3,"View#"&amp;$B$10,"Consolidation#"&amp;$B$13,"Data Source#"&amp;$B$11,"Intercompany#"&amp;$B$14,"Movement#"&amp;$B$12,"Custom1#"&amp;$B$6,"Custom2#"&amp;$B$7,"Custom3#"&amp;$B$8,"Custom4#"&amp;$B$9,"Entity#"&amp;$B37,"Account#"&amp;$T$15)),2)</f>
        <v>#VALUE!</v>
      </c>
      <c r="U37" s="108" t="e">
        <f>ROUND(([2]!HsGetValue("FCC","Scenario#"&amp;$B$2,"Years#"&amp;$B$4,"Period#"&amp;$B$3,"View#"&amp;$B$10,"Consolidation#"&amp;$B$13,"Data Source#"&amp;$B$11,"Intercompany#"&amp;$B$14,"Movement#"&amp;$B$12,"Custom1#"&amp;$B$6,"Custom2#"&amp;$B$7,"Custom3#"&amp;$B$8,"Custom4#"&amp;$B$9,"Entity#"&amp;$B37,"Account#"&amp;$U$15)),2)</f>
        <v>#VALUE!</v>
      </c>
      <c r="V37" s="108"/>
      <c r="W37" s="108" t="e">
        <f>ROUND(([2]!HsGetValue("FCC","Scenario#"&amp;$B$2,"Years#"&amp;$B$4,"Period#"&amp;$B$3,"View#"&amp;$B$10,"Consolidation#"&amp;$B$13,"Data Source#"&amp;$B$11,"Intercompany#"&amp;$B$14,"Movement#"&amp;$B$12,"Custom1#"&amp;$B$6,"Custom2#"&amp;$B$7,"Custom3#"&amp;$B$8,"Custom4#"&amp;$B$9,"Entity#"&amp;$B37,"Account#"&amp;$W$15)),2)</f>
        <v>#VALUE!</v>
      </c>
      <c r="X37" s="108" t="e">
        <f>ROUND(([2]!HsGetValue("FCC","Scenario#"&amp;$B$2,"Years#"&amp;$B$4,"Period#"&amp;$B$3,"View#"&amp;$B$10,"Consolidation#"&amp;$B$13,"Data Source#"&amp;$B$11,"Intercompany#"&amp;$B$14,"Movement#"&amp;$B$12,"Custom1#"&amp;$B$6,"Custom2#"&amp;$B$7,"Custom3#"&amp;$B$8,"Custom4#"&amp;$B$9,"Entity#"&amp;$B37,"Account#"&amp;$X$15)),2)</f>
        <v>#VALUE!</v>
      </c>
      <c r="Y37" s="108" t="e">
        <f>ROUND(([2]!HsGetValue("FCC","Scenario#"&amp;$B$2,"Years#"&amp;$B$4,"Period#"&amp;$B$3,"View#"&amp;$B$10,"Consolidation#"&amp;$B$13,"Data Source#"&amp;$B$11,"Intercompany#"&amp;$B$14,"Movement#"&amp;$B$12,"Custom1#"&amp;$B$6,"Custom2#"&amp;$B$7,"Custom3#"&amp;$B$8,"Custom4#"&amp;$B$9,"Entity#"&amp;$B37,"Account#"&amp;$Y$15)+[2]!HsGetValue("FCC","Scenario#"&amp;$B$2,"Years#"&amp;$B$4,"Period#"&amp;$B$3,"View#"&amp;$B$10,"Consolidation#"&amp;$B$13,"Data Source#"&amp;$B$11,"Intercompany#"&amp;$B$14,"Movement#"&amp;$B$12,"Custom1#"&amp;$B$6,"Custom2#"&amp;$B$7,"Custom3#"&amp;$B$8,"Custom4#"&amp;$B$9,"Entity#"&amp;$B37,"Account#"&amp;$Y$16)),2)</f>
        <v>#VALUE!</v>
      </c>
    </row>
    <row r="38" spans="1:25" ht="15" customHeight="1">
      <c r="A38" s="107" t="s">
        <v>387</v>
      </c>
      <c r="B38" s="107" t="s">
        <v>390</v>
      </c>
      <c r="C38" s="23">
        <v>43000</v>
      </c>
      <c r="D38" s="23" t="s">
        <v>142</v>
      </c>
      <c r="E38" t="s">
        <v>389</v>
      </c>
      <c r="F38" s="22">
        <f t="shared" si="0"/>
        <v>0</v>
      </c>
      <c r="G38" s="189">
        <v>0</v>
      </c>
      <c r="H38" s="189">
        <v>0</v>
      </c>
      <c r="I38" s="316">
        <v>0</v>
      </c>
      <c r="J38" s="191">
        <v>0</v>
      </c>
      <c r="K38" s="189">
        <v>0</v>
      </c>
      <c r="L38" s="189">
        <v>0</v>
      </c>
      <c r="M38" s="189">
        <v>0</v>
      </c>
      <c r="N38" s="189">
        <v>0</v>
      </c>
      <c r="O38" s="189">
        <v>0</v>
      </c>
      <c r="P38" s="189">
        <v>0</v>
      </c>
      <c r="Q38" s="189">
        <v>0</v>
      </c>
      <c r="R38" s="189">
        <v>0</v>
      </c>
      <c r="S38" s="189">
        <v>0</v>
      </c>
      <c r="T38" s="189">
        <v>0</v>
      </c>
      <c r="U38" s="189">
        <v>0</v>
      </c>
      <c r="V38" s="189"/>
      <c r="W38" s="189">
        <v>0</v>
      </c>
      <c r="X38" s="189">
        <v>0</v>
      </c>
      <c r="Y38" s="189">
        <v>0</v>
      </c>
    </row>
    <row r="39" spans="1:25" ht="15" customHeight="1">
      <c r="A39" s="107" t="s">
        <v>387</v>
      </c>
      <c r="B39" s="107" t="s">
        <v>281</v>
      </c>
      <c r="C39" s="23">
        <v>43100</v>
      </c>
      <c r="D39" s="23" t="s">
        <v>142</v>
      </c>
      <c r="E39" t="s">
        <v>60</v>
      </c>
      <c r="F39" s="22" t="e">
        <f t="shared" si="0"/>
        <v>#VALUE!</v>
      </c>
      <c r="G39" s="108" t="e">
        <f>ROUND(([2]!HsGetValue("FCC","Scenario#"&amp;$B$2,"Years#"&amp;$B$4,"Period#"&amp;$B$3,"View#"&amp;$B$10,"Consolidation#"&amp;$B$13,"Data Source#"&amp;B$11,"Intercompany#"&amp;$B$14,"Movement#"&amp;$B$12,"Custom1#"&amp;$B$6,"Custom2#"&amp;$B$7,"Custom3#"&amp;$B$8,"Custom4#"&amp;$B$9,"Entity#"&amp;$B39,"Account#"&amp;$G$15)+[2]!HsGetValue("FCC","Scenario#"&amp;$B$2,"Years#"&amp;$B$4,"Period#"&amp;$B$3,"View#"&amp;$B$10,"Consolidation#"&amp;$B$13,"Data Source#"&amp;B$11,"Intercompany#"&amp;$B$14,"Movement#"&amp;$B$12,"Custom1#"&amp;$B$6,"Custom2#"&amp;$B$7,"Custom3#"&amp;$B$8,"Custom4#"&amp;$B$9,"Entity#"&amp;$B39,"Account#"&amp;$G$16)),2)</f>
        <v>#VALUE!</v>
      </c>
      <c r="H39" s="108" t="e">
        <f>ROUND(([2]!HsGetValue("FCC","Scenario#"&amp;$B$2,"Years#"&amp;$B$4,"Period#"&amp;$B$3,"View#"&amp;$B$10,"Consolidation#"&amp;$B$13,"Data Source#"&amp;$B$11,"Intercompany#"&amp;$B$14,"Movement#"&amp;$B$12,"Custom1#"&amp;$B$6,"Custom2#"&amp;$B$7,"Custom3#"&amp;$B$8,"Custom4#"&amp;$B$9,"Entity#"&amp;$B39,"Account#"&amp;$H$15)+[2]!HsGetValue("FCC","Scenario#"&amp;$B$2,"Years#"&amp;$B$4,"Period#"&amp;$B$3,"View#"&amp;$B$10,"Consolidation#"&amp;$B$13,"Data Source#"&amp;$B$11,"Intercompany#"&amp;$B$14,"Movement#"&amp;$B$12,"Custom1#"&amp;$B$6,"Custom2#"&amp;$B$7,"Custom3#"&amp;$B$8,"Custom4#"&amp;$B$9,"Entity#"&amp;$B39,"Account#"&amp;$H$16)),2)</f>
        <v>#VALUE!</v>
      </c>
      <c r="I39" s="108" t="e">
        <f>ROUND(([2]!HsGetValue("FCC","Scenario#"&amp;$B$2,"Years#"&amp;$B$4,"Period#"&amp;$B$3,"View#"&amp;$B$10,"Consolidation#"&amp;$B$13,"Data Source#"&amp;$B$11,"Intercompany#"&amp;$B$14,"Movement#"&amp;$B$12,"Custom1#"&amp;$B$6,"Custom2#"&amp;$B$7,"Custom3#"&amp;$B$8,"Custom4#"&amp;$B$9,"Entity#"&amp;$B39,"Account#"&amp;$I$15)+[2]!HsGetValue("FCC","Scenario#"&amp;$B$2,"Years#"&amp;$B$4,"Period#"&amp;$B$3,"View#"&amp;$B$10,"Consolidation#"&amp;$B$13,"Data Source#"&amp;$B$11,"Intercompany#"&amp;$B$14,"Movement#"&amp;$B$12,"Custom1#"&amp;$B$6,"Custom2#"&amp;$B$7,"Custom3#"&amp;$B$8,"Custom4#"&amp;$B$9,"Entity#"&amp;$B39,"Account#"&amp;$I$16)+[2]!HsGetValue("FCC","Scenario#"&amp;$B$2,"Years#"&amp;$B$4,"Period#"&amp;$B$3,"View#"&amp;$B$10,"Consolidation#"&amp;$B$13,"Data Source#"&amp;$B$11,"Intercompany#"&amp;$B$14,"Movement#"&amp;$B$12,"Custom1#"&amp;$B$6,"Custom2#"&amp;$B$7,"Custom3#"&amp;$B$8,"Custom4#"&amp;$B$9,"Entity#"&amp;$B39,"Account#"&amp;$I$17)),2)</f>
        <v>#VALUE!</v>
      </c>
      <c r="J39" s="24" t="e">
        <f>ROUND(([2]!HsGetValue("FCC","Scenario#"&amp;$B$2,"Years#"&amp;$B$4,"Period#"&amp;$B$3,"View#"&amp;$B$10,"Consolidation#"&amp;$B$13,"Data Source#"&amp;$B$11,"Intercompany#"&amp;$B$14,"Movement#"&amp;$B$12,"Custom1#"&amp;$B$6,"Custom2#"&amp;$B$7,"Custom3#"&amp;$B$8,"Custom4#"&amp;$B$9,"Entity#"&amp;$B39,"Account#"&amp;$J$15)+[2]!HsGetValue("FCC","Scenario#"&amp;$B$2,"Years#"&amp;$B$4,"Period#"&amp;$B$3,"View#"&amp;$B$10,"Consolidation#"&amp;$B$13,"Data Source#"&amp;$B$11,"Intercompany#"&amp;$B$14,"Movement#"&amp;$B$12,"Custom1#"&amp;$B$6,"Custom2#"&amp;$B$7,"Custom3#"&amp;$B$8,"Custom4#"&amp;$B$9,"Entity#"&amp;$B39,"Account#"&amp;$J$16)),2)</f>
        <v>#VALUE!</v>
      </c>
      <c r="K39" s="108" t="e">
        <f>ROUND(([2]!HsGetValue("FCC","Scenario#"&amp;$B$2,"Years#"&amp;$B$4,"Period#"&amp;$B$3,"View#"&amp;$B$10,"Consolidation#"&amp;$B$13,"Data Source#"&amp;$B$11,"Intercompany#"&amp;$B$14,"Movement#"&amp;$B$12,"Custom1#"&amp;$B$6,"Custom2#"&amp;$B$7,"Custom3#"&amp;$B$8,"Custom4#"&amp;$B$9,"Entity#"&amp;$B39,"Account#"&amp;$K$15)+[2]!HsGetValue("FCC","Scenario#"&amp;$B$2,"Years#"&amp;$B$4,"Period#"&amp;$B$3,"View#"&amp;$B$10,"Consolidation#"&amp;$B$13,"Data Source#"&amp;$B$11,"Intercompany#"&amp;$B$14,"Movement#"&amp;$B$12,"Custom1#"&amp;$B$6,"Custom2#"&amp;$B$7,"Custom3#"&amp;$B$8,"Custom4#"&amp;$B$9,"Entity#"&amp;$B39,"Account#"&amp;$K$16)+[2]!HsGetValue("FCC","Scenario#"&amp;$B$2,"Years#"&amp;$B$4,"Period#"&amp;$B$3,"View#"&amp;$B$10,"Consolidation#"&amp;$B$13,"Data Source#"&amp;$B$11,"Intercompany#"&amp;$B$14,"Movement#"&amp;$B$12,"Custom1#"&amp;$B$6,"Custom2#"&amp;$B$7,"Custom3#"&amp;$B$8,"Custom4#"&amp;$B$9,"Entity#"&amp;$B39,"Account#"&amp;$K$17)+[2]!HsGetValue("FCC","Scenario#"&amp;$B$2,"Years#"&amp;$B$4,"Period#"&amp;$B$3,"View#"&amp;$B$10,"Consolidation#"&amp;$B$13,"Data Source#"&amp;$B$11,"Intercompany#"&amp;$B$14,"Movement#"&amp;$B$12,"Custom1#"&amp;$B$6,"Custom2#"&amp;$B$7,"Custom3#"&amp;$B$8,"Custom4#"&amp;$B$9,"Entity#"&amp;$B39,"Account#"&amp;$K$18)),2)</f>
        <v>#VALUE!</v>
      </c>
      <c r="L39" s="108" t="e">
        <f>ROUND(([2]!HsGetValue("FCC","Scenario#"&amp;$B$2,"Years#"&amp;$B$4,"Period#"&amp;$B$3,"View#"&amp;$B$10,"Consolidation#"&amp;$B$13,"Data Source#"&amp;$B$11,"Intercompany#"&amp;$B$14,"Movement#"&amp;$B$12,"Custom1#"&amp;$B$6,"Custom2#"&amp;$B$7,"Custom3#"&amp;$B$8,"Custom4#"&amp;$B$9,"Entity#"&amp;$B39,"Account#"&amp;$L$17)+[2]!HsGetValue("FCC","Scenario#"&amp;$B$2,"Years#"&amp;$B$4,"Period#"&amp;$B$3,"View#"&amp;$B$10,"Consolidation#"&amp;$B$13,"Data Source#"&amp;$B$11,"Intercompany#"&amp;$B$14,"Movement#"&amp;$B$12,"Custom1#"&amp;$B$6,"Custom2#"&amp;$B$7,"Custom3#"&amp;$B$8,"Custom4#"&amp;$B$9,"Entity#"&amp;$B39,"Account#"&amp;$L$18)),2)</f>
        <v>#VALUE!</v>
      </c>
      <c r="M39" s="108" t="e">
        <f>ROUND(([2]!HsGetValue("FCC","Scenario#"&amp;$B$2,"Years#"&amp;$B$4,"Period#"&amp;$B$3,"View#"&amp;$B$10,"Consolidation#"&amp;$B$13,"Data Source#"&amp;$B$11,"Intercompany#"&amp;$B$14,"Movement#"&amp;$B$12,"Custom1#"&amp;$B$6,"Custom2#"&amp;$B$7,"Custom3#"&amp;$B$8,"Custom4#"&amp;$B$9,"Entity#"&amp;$B39,"Account#"&amp;$M$15)+[2]!HsGetValue("FCC","Scenario#"&amp;$B$2,"Years#"&amp;$B$4,"Period#"&amp;$B$3,"View#"&amp;$B$10,"Consolidation#"&amp;$B$13,"Data Source#"&amp;$B$11,"Intercompany#"&amp;$B$14,"Movement#"&amp;$B$12,"Custom1#"&amp;$B$6,"Custom2#"&amp;$B$7,"Custom3#"&amp;$B$8,"Custom4#"&amp;$B$9,"Entity#"&amp;$B39,"Account#"&amp;$M$16)),2)</f>
        <v>#VALUE!</v>
      </c>
      <c r="N39" s="189" t="e">
        <f>ROUND(([2]!HsGetValue("FCC","Scenario#"&amp;$B$2,"Years#"&amp;$B$4,"Period#"&amp;$B$3,"View#"&amp;$B$10,"Consolidation#"&amp;$B$13,"Data Source#"&amp;$B$11,"Intercompany#"&amp;$B$14,"Movement#"&amp;$B$12,"Custom1#"&amp;$B$6,"Custom2#"&amp;$B$7,"Custom3#"&amp;$B$8,"Custom4#"&amp;$B$9,"Entity#"&amp;$B39,"Account#"&amp;$N$14)+[2]!HsGetValue("FCC","Scenario#"&amp;$B$2,"Years#"&amp;$B$4,"Period#"&amp;$B$3,"View#"&amp;$B$10,"Consolidation#"&amp;$B$13,"Data Source#"&amp;$B$11,"Intercompany#"&amp;$B$14,"Movement#"&amp;$B$12,"Custom1#"&amp;$B$6,"Custom2#"&amp;$B$7,"Custom3#"&amp;$B$8,"Custom4#"&amp;$B$9,"Entity#"&amp;$B39,"Account#"&amp;$N$15)+[2]!HsGetValue("FCC","Scenario#"&amp;$B$2,"Years#"&amp;$B$4,"Period#"&amp;$B$3,"View#"&amp;$B$10,"Consolidation#"&amp;$B$13,"Data Source#"&amp;$B$11,"Intercompany#"&amp;$B$14,"Movement#"&amp;$B$12,"Custom1#"&amp;$B$6,"Custom2#"&amp;$B$7,"Custom3#"&amp;$B$8,"Custom4#"&amp;$B$9,"Entity#"&amp;$B39,"Account#"&amp;$N$16)+[2]!HsGetValue("FCC","Scenario#"&amp;$B$2,"Years#"&amp;$B$4,"Period#"&amp;$B$3,"View#"&amp;$B$10,"Consolidation#"&amp;$B$13,"Data Source#"&amp;$B$11,"Intercompany#"&amp;$B$14,"Movement#"&amp;$B$12,"Custom1#"&amp;$B$6,"Custom2#"&amp;$B$7,"Custom3#"&amp;$B$8,"Custom4#"&amp;$B$9,"Entity#"&amp;$B39,"Account#"&amp;$N$17)+[2]!HsGetValue("FCC","Scenario#"&amp;$B$2,"Years#"&amp;$B$4,"Period#"&amp;$B$3,"View#"&amp;$B$10,"Consolidation#"&amp;$B$13,"Data Source#"&amp;$B$11,"Intercompany#"&amp;$B$14,"Movement#"&amp;$B$12,"Custom1#"&amp;$B$6,"Custom2#"&amp;$B$7,"Custom3#"&amp;$B$8,"Custom4#"&amp;$B$9,"Entity#"&amp;$B39,"Account#"&amp;$N$18)),2)</f>
        <v>#VALUE!</v>
      </c>
      <c r="O39" s="189" t="e">
        <f>ROUND(([2]!HsGetValue("FCC","Scenario#"&amp;$B$2,"Years#"&amp;$B$4,"Period#"&amp;$B$3,"View#"&amp;$B$10,"Consolidation#"&amp;$B$13,"Data Source#"&amp;$B$11,"Intercompany#"&amp;$B$14,"Movement#"&amp;$B$12,"Custom1#"&amp;$B$6,"Custom2#"&amp;$B$7,"Custom3#"&amp;$B$8,"Custom4#"&amp;$B$9,"Entity#"&amp;$B39,"Account#"&amp;$O$15)),2)</f>
        <v>#VALUE!</v>
      </c>
      <c r="P39" s="108" t="e">
        <f>ROUND(([2]!HsGetValue("FCC","Scenario#"&amp;$B$2,"Years#"&amp;$B$4,"Period#"&amp;$B$3,"View#"&amp;$B$10,"Consolidation#"&amp;$B$13,"Data Source#"&amp;$B$11,"Intercompany#"&amp;$B$14,"Movement#"&amp;$B$12,"Custom1#"&amp;$B$6,"Custom2#"&amp;$B$7,"Custom3#"&amp;$B$8,"Custom4#"&amp;$B$9,"Entity#"&amp;$B39,"Account#"&amp;$P$15)+[2]!HsGetValue("FCC","Scenario#"&amp;$B$2,"Years#"&amp;$B$4,"Period#"&amp;$B$3,"View#"&amp;$B$10,"Consolidation#"&amp;$B$13,"Data Source#"&amp;$B$11,"Intercompany#"&amp;$B$14,"Movement#"&amp;$B$12,"Custom1#"&amp;$B$6,"Custom2#"&amp;$B$7,"Custom3#"&amp;$B$8,"Custom4#"&amp;$B$9,"Entity#"&amp;$B39,"Account#"&amp;$P$16)),2)</f>
        <v>#VALUE!</v>
      </c>
      <c r="Q39" s="108" t="e">
        <f>ROUND(([2]!HsGetValue("FCC","Scenario#"&amp;$B$2,"Years#"&amp;$B$4,"Period#"&amp;$B$3,"View#"&amp;$B$10,"Consolidation#"&amp;$B$13,"Data Source#"&amp;$B$11,"Intercompany#"&amp;$B$14,"Movement#"&amp;$B$12,"Custom1#"&amp;$B$6,"Custom2#"&amp;$B$7,"Custom3#"&amp;$B$8,"Custom4#"&amp;$B$9,"Entity#"&amp;$B39,"Account#"&amp;$Q$15)+[2]!HsGetValue("FCC","Scenario#"&amp;$B$2,"Years#"&amp;$B$4,"Period#"&amp;$B$3,"View#"&amp;$B$10,"Consolidation#"&amp;$B$13,"Data Source#"&amp;$B$11,"Intercompany#"&amp;$B$14,"Movement#"&amp;$B$12,"Custom1#"&amp;$B$6,"Custom2#"&amp;$B$7,"Custom3#"&amp;$B$8,"Custom4#"&amp;$B$9,"Entity#"&amp;$B39,"Account#"&amp;$Q$16)),2)</f>
        <v>#VALUE!</v>
      </c>
      <c r="R39" s="108" t="e">
        <f>ROUND(([2]!HsGetValue("FCC","Scenario#"&amp;$B$2,"Years#"&amp;$B$4,"Period#"&amp;$B$3,"View#"&amp;$B$10,"Consolidation#"&amp;$B$13,"Data Source#"&amp;$B$11,"Intercompany#"&amp;$B$14,"Movement#"&amp;$B$12,"Custom1#"&amp;$B$6,"Custom2#"&amp;$B$7,"Custom3#"&amp;$B$8,"Custom4#"&amp;$B$9,"Entity#"&amp;$B39,"Account#"&amp;$R$15)+[2]!HsGetValue("FCC","Scenario#"&amp;$B$2,"Years#"&amp;$B$4,"Period#"&amp;$B$3,"View#"&amp;$B$10,"Consolidation#"&amp;$B$13,"Data Source#"&amp;$B$11,"Intercompany#"&amp;$B$14,"Movement#"&amp;$B$12,"Custom1#"&amp;$B$6,"Custom2#"&amp;$B$7,"Custom3#"&amp;$B$8,"Custom4#"&amp;$B$9,"Entity#"&amp;$B39,"Account#"&amp;$R$16)),2)</f>
        <v>#VALUE!</v>
      </c>
      <c r="S39" s="108" t="e">
        <f>ROUND(([2]!HsGetValue("FCC","Scenario#"&amp;$B$2,"Years#"&amp;$B$4,"Period#"&amp;$B$3,"View#"&amp;$B$10,"Consolidation#"&amp;$B$13,"Data Source#"&amp;$B$11,"Intercompany#"&amp;$B$14,"Movement#"&amp;$B$12,"Custom1#"&amp;$B$6,"Custom2#"&amp;$B$7,"Custom3#"&amp;$B$8,"Custom4#"&amp;$B$9,"Entity#"&amp;$B39,"Account#"&amp;$S$15)),2)</f>
        <v>#VALUE!</v>
      </c>
      <c r="T39" s="108" t="e">
        <f>ROUND(([2]!HsGetValue("FCC","Scenario#"&amp;$B$2,"Years#"&amp;$B$4,"Period#"&amp;$B$3,"View#"&amp;$B$10,"Consolidation#"&amp;$B$13,"Data Source#"&amp;$B$11,"Intercompany#"&amp;$B$14,"Movement#"&amp;$B$12,"Custom1#"&amp;$B$6,"Custom2#"&amp;$B$7,"Custom3#"&amp;$B$8,"Custom4#"&amp;$B$9,"Entity#"&amp;$B39,"Account#"&amp;$T$15)),2)</f>
        <v>#VALUE!</v>
      </c>
      <c r="U39" s="108" t="e">
        <f>ROUND(([2]!HsGetValue("FCC","Scenario#"&amp;$B$2,"Years#"&amp;$B$4,"Period#"&amp;$B$3,"View#"&amp;$B$10,"Consolidation#"&amp;$B$13,"Data Source#"&amp;$B$11,"Intercompany#"&amp;$B$14,"Movement#"&amp;$B$12,"Custom1#"&amp;$B$6,"Custom2#"&amp;$B$7,"Custom3#"&amp;$B$8,"Custom4#"&amp;$B$9,"Entity#"&amp;$B39,"Account#"&amp;$U$15)),2)</f>
        <v>#VALUE!</v>
      </c>
      <c r="V39" s="108"/>
      <c r="W39" s="108" t="e">
        <f>ROUND(([2]!HsGetValue("FCC","Scenario#"&amp;$B$2,"Years#"&amp;$B$4,"Period#"&amp;$B$3,"View#"&amp;$B$10,"Consolidation#"&amp;$B$13,"Data Source#"&amp;$B$11,"Intercompany#"&amp;$B$14,"Movement#"&amp;$B$12,"Custom1#"&amp;$B$6,"Custom2#"&amp;$B$7,"Custom3#"&amp;$B$8,"Custom4#"&amp;$B$9,"Entity#"&amp;$B39,"Account#"&amp;$W$15)),2)</f>
        <v>#VALUE!</v>
      </c>
      <c r="X39" s="108" t="e">
        <f>ROUND(([2]!HsGetValue("FCC","Scenario#"&amp;$B$2,"Years#"&amp;$B$4,"Period#"&amp;$B$3,"View#"&amp;$B$10,"Consolidation#"&amp;$B$13,"Data Source#"&amp;$B$11,"Intercompany#"&amp;$B$14,"Movement#"&amp;$B$12,"Custom1#"&amp;$B$6,"Custom2#"&amp;$B$7,"Custom3#"&amp;$B$8,"Custom4#"&amp;$B$9,"Entity#"&amp;$B39,"Account#"&amp;$X$15)),2)</f>
        <v>#VALUE!</v>
      </c>
      <c r="Y39" s="108" t="e">
        <f>ROUND(([2]!HsGetValue("FCC","Scenario#"&amp;$B$2,"Years#"&amp;$B$4,"Period#"&amp;$B$3,"View#"&amp;$B$10,"Consolidation#"&amp;$B$13,"Data Source#"&amp;$B$11,"Intercompany#"&amp;$B$14,"Movement#"&amp;$B$12,"Custom1#"&amp;$B$6,"Custom2#"&amp;$B$7,"Custom3#"&amp;$B$8,"Custom4#"&amp;$B$9,"Entity#"&amp;$B39,"Account#"&amp;$Y$15)+[2]!HsGetValue("FCC","Scenario#"&amp;$B$2,"Years#"&amp;$B$4,"Period#"&amp;$B$3,"View#"&amp;$B$10,"Consolidation#"&amp;$B$13,"Data Source#"&amp;$B$11,"Intercompany#"&amp;$B$14,"Movement#"&amp;$B$12,"Custom1#"&amp;$B$6,"Custom2#"&amp;$B$7,"Custom3#"&amp;$B$8,"Custom4#"&amp;$B$9,"Entity#"&amp;$B39,"Account#"&amp;$Y$16)),2)</f>
        <v>#VALUE!</v>
      </c>
    </row>
    <row r="40" spans="1:25">
      <c r="A40" s="107" t="s">
        <v>387</v>
      </c>
      <c r="B40" s="107" t="s">
        <v>282</v>
      </c>
      <c r="C40" s="23">
        <v>43200</v>
      </c>
      <c r="D40" s="23" t="s">
        <v>142</v>
      </c>
      <c r="E40" t="s">
        <v>61</v>
      </c>
      <c r="F40" s="22" t="e">
        <f t="shared" si="0"/>
        <v>#VALUE!</v>
      </c>
      <c r="G40" s="121" t="s">
        <v>570</v>
      </c>
      <c r="H40" s="273" t="e">
        <f>ROUND(([2]!HsGetValue("FCC","Scenario#"&amp;$B$2,"Years#"&amp;$B$4,"Period#"&amp;$B$3,"View#"&amp;$B$10,"Consolidation#"&amp;$B$13,"Data Source#"&amp;$B$11,"Intercompany#"&amp;$B$14,"Movement#"&amp;$B$12,"Custom1#"&amp;$B$6,"Custom2#"&amp;$B$7,"Custom3#"&amp;$B$8,"Custom4#"&amp;$B$9,"Entity#"&amp;$B40,"Account#"&amp;$H$15)+[2]!HsGetValue("FCC","Scenario#"&amp;$B$2,"Years#"&amp;$B$4,"Period#"&amp;$B$3,"View#"&amp;$B$10,"Consolidation#"&amp;$B$13,"Data Source#"&amp;$B$11,"Intercompany#"&amp;$B$14,"Movement#"&amp;$B$12,"Custom1#"&amp;$B$6,"Custom2#"&amp;$B$7,"Custom3#"&amp;$B$8,"Custom4#"&amp;$B$9,"Entity#"&amp;$B40,"Account#"&amp;$H$16)),2)</f>
        <v>#VALUE!</v>
      </c>
      <c r="I40" s="108" t="e">
        <f>ROUND(([2]!HsGetValue("FCC","Scenario#"&amp;$B$2,"Years#"&amp;$B$4,"Period#"&amp;$B$3,"View#"&amp;$B$10,"Consolidation#"&amp;$B$13,"Data Source#"&amp;$B$11,"Intercompany#"&amp;$B$14,"Movement#"&amp;$B$12,"Custom1#"&amp;$B$6,"Custom2#"&amp;$B$7,"Custom3#"&amp;$B$8,"Custom4#"&amp;$B$9,"Entity#"&amp;$B40,"Account#"&amp;$I$15)+[2]!HsGetValue("FCC","Scenario#"&amp;$B$2,"Years#"&amp;$B$4,"Period#"&amp;$B$3,"View#"&amp;$B$10,"Consolidation#"&amp;$B$13,"Data Source#"&amp;$B$11,"Intercompany#"&amp;$B$14,"Movement#"&amp;$B$12,"Custom1#"&amp;$B$6,"Custom2#"&amp;$B$7,"Custom3#"&amp;$B$8,"Custom4#"&amp;$B$9,"Entity#"&amp;$B40,"Account#"&amp;$I$16)+[2]!HsGetValue("FCC","Scenario#"&amp;$B$2,"Years#"&amp;$B$4,"Period#"&amp;$B$3,"View#"&amp;$B$10,"Consolidation#"&amp;$B$13,"Data Source#"&amp;$B$11,"Intercompany#"&amp;$B$14,"Movement#"&amp;$B$12,"Custom1#"&amp;$B$6,"Custom2#"&amp;$B$7,"Custom3#"&amp;$B$8,"Custom4#"&amp;$B$9,"Entity#"&amp;$B40,"Account#"&amp;$I$17)),2)</f>
        <v>#VALUE!</v>
      </c>
      <c r="J40" s="24" t="e">
        <f>ROUND(([2]!HsGetValue("FCC","Scenario#"&amp;$B$2,"Years#"&amp;$B$4,"Period#"&amp;$B$3,"View#"&amp;$B$10,"Consolidation#"&amp;$B$13,"Data Source#"&amp;$B$11,"Intercompany#"&amp;$B$14,"Movement#"&amp;$B$12,"Custom1#"&amp;$B$6,"Custom2#"&amp;$B$7,"Custom3#"&amp;$B$8,"Custom4#"&amp;$B$9,"Entity#"&amp;$B40,"Account#"&amp;$J$15)+[2]!HsGetValue("FCC","Scenario#"&amp;$B$2,"Years#"&amp;$B$4,"Period#"&amp;$B$3,"View#"&amp;$B$10,"Consolidation#"&amp;$B$13,"Data Source#"&amp;$B$11,"Intercompany#"&amp;$B$14,"Movement#"&amp;$B$12,"Custom1#"&amp;$B$6,"Custom2#"&amp;$B$7,"Custom3#"&amp;$B$8,"Custom4#"&amp;$B$9,"Entity#"&amp;$B40,"Account#"&amp;$J$16)),2)</f>
        <v>#VALUE!</v>
      </c>
      <c r="K40" s="108" t="e">
        <f>ROUND(([2]!HsGetValue("FCC","Scenario#"&amp;$B$2,"Years#"&amp;$B$4,"Period#"&amp;$B$3,"View#"&amp;$B$10,"Consolidation#"&amp;$B$13,"Data Source#"&amp;$B$11,"Intercompany#"&amp;$B$14,"Movement#"&amp;$B$12,"Custom1#"&amp;$B$6,"Custom2#"&amp;$B$7,"Custom3#"&amp;$B$8,"Custom4#"&amp;$B$9,"Entity#"&amp;$B40,"Account#"&amp;$K$15)+[2]!HsGetValue("FCC","Scenario#"&amp;$B$2,"Years#"&amp;$B$4,"Period#"&amp;$B$3,"View#"&amp;$B$10,"Consolidation#"&amp;$B$13,"Data Source#"&amp;$B$11,"Intercompany#"&amp;$B$14,"Movement#"&amp;$B$12,"Custom1#"&amp;$B$6,"Custom2#"&amp;$B$7,"Custom3#"&amp;$B$8,"Custom4#"&amp;$B$9,"Entity#"&amp;$B40,"Account#"&amp;$K$16)+[2]!HsGetValue("FCC","Scenario#"&amp;$B$2,"Years#"&amp;$B$4,"Period#"&amp;$B$3,"View#"&amp;$B$10,"Consolidation#"&amp;$B$13,"Data Source#"&amp;$B$11,"Intercompany#"&amp;$B$14,"Movement#"&amp;$B$12,"Custom1#"&amp;$B$6,"Custom2#"&amp;$B$7,"Custom3#"&amp;$B$8,"Custom4#"&amp;$B$9,"Entity#"&amp;$B40,"Account#"&amp;$K$17)+[2]!HsGetValue("FCC","Scenario#"&amp;$B$2,"Years#"&amp;$B$4,"Period#"&amp;$B$3,"View#"&amp;$B$10,"Consolidation#"&amp;$B$13,"Data Source#"&amp;$B$11,"Intercompany#"&amp;$B$14,"Movement#"&amp;$B$12,"Custom1#"&amp;$B$6,"Custom2#"&amp;$B$7,"Custom3#"&amp;$B$8,"Custom4#"&amp;$B$9,"Entity#"&amp;$B40,"Account#"&amp;$K$18)),2)</f>
        <v>#VALUE!</v>
      </c>
      <c r="L40" s="108" t="e">
        <f>ROUND(([2]!HsGetValue("FCC","Scenario#"&amp;$B$2,"Years#"&amp;$B$4,"Period#"&amp;$B$3,"View#"&amp;$B$10,"Consolidation#"&amp;$B$13,"Data Source#"&amp;$B$11,"Intercompany#"&amp;$B$14,"Movement#"&amp;$B$12,"Custom1#"&amp;$B$6,"Custom2#"&amp;$B$7,"Custom3#"&amp;$B$8,"Custom4#"&amp;$B$9,"Entity#"&amp;$B40,"Account#"&amp;$L$17)+[2]!HsGetValue("FCC","Scenario#"&amp;$B$2,"Years#"&amp;$B$4,"Period#"&amp;$B$3,"View#"&amp;$B$10,"Consolidation#"&amp;$B$13,"Data Source#"&amp;$B$11,"Intercompany#"&amp;$B$14,"Movement#"&amp;$B$12,"Custom1#"&amp;$B$6,"Custom2#"&amp;$B$7,"Custom3#"&amp;$B$8,"Custom4#"&amp;$B$9,"Entity#"&amp;$B40,"Account#"&amp;$L$18)),2)</f>
        <v>#VALUE!</v>
      </c>
      <c r="M40" s="108" t="e">
        <f>ROUND(([2]!HsGetValue("FCC","Scenario#"&amp;$B$2,"Years#"&amp;$B$4,"Period#"&amp;$B$3,"View#"&amp;$B$10,"Consolidation#"&amp;$B$13,"Data Source#"&amp;$B$11,"Intercompany#"&amp;$B$14,"Movement#"&amp;$B$12,"Custom1#"&amp;$B$6,"Custom2#"&amp;$B$7,"Custom3#"&amp;$B$8,"Custom4#"&amp;$B$9,"Entity#"&amp;$B40,"Account#"&amp;$M$15)+[2]!HsGetValue("FCC","Scenario#"&amp;$B$2,"Years#"&amp;$B$4,"Period#"&amp;$B$3,"View#"&amp;$B$10,"Consolidation#"&amp;$B$13,"Data Source#"&amp;$B$11,"Intercompany#"&amp;$B$14,"Movement#"&amp;$B$12,"Custom1#"&amp;$B$6,"Custom2#"&amp;$B$7,"Custom3#"&amp;$B$8,"Custom4#"&amp;$B$9,"Entity#"&amp;$B40,"Account#"&amp;$M$16)),2)</f>
        <v>#VALUE!</v>
      </c>
      <c r="N40" s="189" t="e">
        <f>ROUND(([2]!HsGetValue("FCC","Scenario#"&amp;$B$2,"Years#"&amp;$B$4,"Period#"&amp;$B$3,"View#"&amp;$B$10,"Consolidation#"&amp;$B$13,"Data Source#"&amp;$B$11,"Intercompany#"&amp;$B$14,"Movement#"&amp;$B$12,"Custom1#"&amp;$B$6,"Custom2#"&amp;$B$7,"Custom3#"&amp;$B$8,"Custom4#"&amp;$B$9,"Entity#"&amp;$B40,"Account#"&amp;$N$14)+[2]!HsGetValue("FCC","Scenario#"&amp;$B$2,"Years#"&amp;$B$4,"Period#"&amp;$B$3,"View#"&amp;$B$10,"Consolidation#"&amp;$B$13,"Data Source#"&amp;$B$11,"Intercompany#"&amp;$B$14,"Movement#"&amp;$B$12,"Custom1#"&amp;$B$6,"Custom2#"&amp;$B$7,"Custom3#"&amp;$B$8,"Custom4#"&amp;$B$9,"Entity#"&amp;$B40,"Account#"&amp;$N$15)+[2]!HsGetValue("FCC","Scenario#"&amp;$B$2,"Years#"&amp;$B$4,"Period#"&amp;$B$3,"View#"&amp;$B$10,"Consolidation#"&amp;$B$13,"Data Source#"&amp;$B$11,"Intercompany#"&amp;$B$14,"Movement#"&amp;$B$12,"Custom1#"&amp;$B$6,"Custom2#"&amp;$B$7,"Custom3#"&amp;$B$8,"Custom4#"&amp;$B$9,"Entity#"&amp;$B40,"Account#"&amp;$N$16)+[2]!HsGetValue("FCC","Scenario#"&amp;$B$2,"Years#"&amp;$B$4,"Period#"&amp;$B$3,"View#"&amp;$B$10,"Consolidation#"&amp;$B$13,"Data Source#"&amp;$B$11,"Intercompany#"&amp;$B$14,"Movement#"&amp;$B$12,"Custom1#"&amp;$B$6,"Custom2#"&amp;$B$7,"Custom3#"&amp;$B$8,"Custom4#"&amp;$B$9,"Entity#"&amp;$B40,"Account#"&amp;$N$17)+[2]!HsGetValue("FCC","Scenario#"&amp;$B$2,"Years#"&amp;$B$4,"Period#"&amp;$B$3,"View#"&amp;$B$10,"Consolidation#"&amp;$B$13,"Data Source#"&amp;$B$11,"Intercompany#"&amp;$B$14,"Movement#"&amp;$B$12,"Custom1#"&amp;$B$6,"Custom2#"&amp;$B$7,"Custom3#"&amp;$B$8,"Custom4#"&amp;$B$9,"Entity#"&amp;$B40,"Account#"&amp;$N$18)),2)</f>
        <v>#VALUE!</v>
      </c>
      <c r="O40" s="189" t="e">
        <f>ROUND(([2]!HsGetValue("FCC","Scenario#"&amp;$B$2,"Years#"&amp;$B$4,"Period#"&amp;$B$3,"View#"&amp;$B$10,"Consolidation#"&amp;$B$13,"Data Source#"&amp;$B$11,"Intercompany#"&amp;$B$14,"Movement#"&amp;$B$12,"Custom1#"&amp;$B$6,"Custom2#"&amp;$B$7,"Custom3#"&amp;$B$8,"Custom4#"&amp;$B$9,"Entity#"&amp;$B40,"Account#"&amp;$O$15)),2)</f>
        <v>#VALUE!</v>
      </c>
      <c r="P40" s="108" t="e">
        <f>ROUND(([2]!HsGetValue("FCC","Scenario#"&amp;$B$2,"Years#"&amp;$B$4,"Period#"&amp;$B$3,"View#"&amp;$B$10,"Consolidation#"&amp;$B$13,"Data Source#"&amp;$B$11,"Intercompany#"&amp;$B$14,"Movement#"&amp;$B$12,"Custom1#"&amp;$B$6,"Custom2#"&amp;$B$7,"Custom3#"&amp;$B$8,"Custom4#"&amp;$B$9,"Entity#"&amp;$B40,"Account#"&amp;$P$15)+[2]!HsGetValue("FCC","Scenario#"&amp;$B$2,"Years#"&amp;$B$4,"Period#"&amp;$B$3,"View#"&amp;$B$10,"Consolidation#"&amp;$B$13,"Data Source#"&amp;$B$11,"Intercompany#"&amp;$B$14,"Movement#"&amp;$B$12,"Custom1#"&amp;$B$6,"Custom2#"&amp;$B$7,"Custom3#"&amp;$B$8,"Custom4#"&amp;$B$9,"Entity#"&amp;$B40,"Account#"&amp;$P$16)),2)</f>
        <v>#VALUE!</v>
      </c>
      <c r="Q40" s="108" t="e">
        <f>ROUND(([2]!HsGetValue("FCC","Scenario#"&amp;$B$2,"Years#"&amp;$B$4,"Period#"&amp;$B$3,"View#"&amp;$B$10,"Consolidation#"&amp;$B$13,"Data Source#"&amp;$B$11,"Intercompany#"&amp;$B$14,"Movement#"&amp;$B$12,"Custom1#"&amp;$B$6,"Custom2#"&amp;$B$7,"Custom3#"&amp;$B$8,"Custom4#"&amp;$B$9,"Entity#"&amp;$B40,"Account#"&amp;$Q$15)+[2]!HsGetValue("FCC","Scenario#"&amp;$B$2,"Years#"&amp;$B$4,"Period#"&amp;$B$3,"View#"&amp;$B$10,"Consolidation#"&amp;$B$13,"Data Source#"&amp;$B$11,"Intercompany#"&amp;$B$14,"Movement#"&amp;$B$12,"Custom1#"&amp;$B$6,"Custom2#"&amp;$B$7,"Custom3#"&amp;$B$8,"Custom4#"&amp;$B$9,"Entity#"&amp;$B40,"Account#"&amp;$Q$16)),2)</f>
        <v>#VALUE!</v>
      </c>
      <c r="R40" s="108" t="e">
        <f>ROUND(([2]!HsGetValue("FCC","Scenario#"&amp;$B$2,"Years#"&amp;$B$4,"Period#"&amp;$B$3,"View#"&amp;$B$10,"Consolidation#"&amp;$B$13,"Data Source#"&amp;$B$11,"Intercompany#"&amp;$B$14,"Movement#"&amp;$B$12,"Custom1#"&amp;$B$6,"Custom2#"&amp;$B$7,"Custom3#"&amp;$B$8,"Custom4#"&amp;$B$9,"Entity#"&amp;$B40,"Account#"&amp;$R$15)+[2]!HsGetValue("FCC","Scenario#"&amp;$B$2,"Years#"&amp;$B$4,"Period#"&amp;$B$3,"View#"&amp;$B$10,"Consolidation#"&amp;$B$13,"Data Source#"&amp;$B$11,"Intercompany#"&amp;$B$14,"Movement#"&amp;$B$12,"Custom1#"&amp;$B$6,"Custom2#"&amp;$B$7,"Custom3#"&amp;$B$8,"Custom4#"&amp;$B$9,"Entity#"&amp;$B40,"Account#"&amp;$R$16)),2)</f>
        <v>#VALUE!</v>
      </c>
      <c r="S40" s="108" t="e">
        <f>ROUND(([2]!HsGetValue("FCC","Scenario#"&amp;$B$2,"Years#"&amp;$B$4,"Period#"&amp;$B$3,"View#"&amp;$B$10,"Consolidation#"&amp;$B$13,"Data Source#"&amp;$B$11,"Intercompany#"&amp;$B$14,"Movement#"&amp;$B$12,"Custom1#"&amp;$B$6,"Custom2#"&amp;$B$7,"Custom3#"&amp;$B$8,"Custom4#"&amp;$B$9,"Entity#"&amp;$B40,"Account#"&amp;$S$15)),2)</f>
        <v>#VALUE!</v>
      </c>
      <c r="T40" s="108" t="e">
        <f>ROUND(([2]!HsGetValue("FCC","Scenario#"&amp;$B$2,"Years#"&amp;$B$4,"Period#"&amp;$B$3,"View#"&amp;$B$10,"Consolidation#"&amp;$B$13,"Data Source#"&amp;$B$11,"Intercompany#"&amp;$B$14,"Movement#"&amp;$B$12,"Custom1#"&amp;$B$6,"Custom2#"&amp;$B$7,"Custom3#"&amp;$B$8,"Custom4#"&amp;$B$9,"Entity#"&amp;$B40,"Account#"&amp;$T$15)),2)</f>
        <v>#VALUE!</v>
      </c>
      <c r="U40" s="108" t="e">
        <f>ROUND(([2]!HsGetValue("FCC","Scenario#"&amp;$B$2,"Years#"&amp;$B$4,"Period#"&amp;$B$3,"View#"&amp;$B$10,"Consolidation#"&amp;$B$13,"Data Source#"&amp;$B$11,"Intercompany#"&amp;$B$14,"Movement#"&amp;$B$12,"Custom1#"&amp;$B$6,"Custom2#"&amp;$B$7,"Custom3#"&amp;$B$8,"Custom4#"&amp;$B$9,"Entity#"&amp;$B40,"Account#"&amp;$U$15)),2)</f>
        <v>#VALUE!</v>
      </c>
      <c r="V40" s="108"/>
      <c r="W40" s="108" t="e">
        <f>ROUND(([2]!HsGetValue("FCC","Scenario#"&amp;$B$2,"Years#"&amp;$B$4,"Period#"&amp;$B$3,"View#"&amp;$B$10,"Consolidation#"&amp;$B$13,"Data Source#"&amp;$B$11,"Intercompany#"&amp;$B$14,"Movement#"&amp;$B$12,"Custom1#"&amp;$B$6,"Custom2#"&amp;$B$7,"Custom3#"&amp;$B$8,"Custom4#"&amp;$B$9,"Entity#"&amp;$B40,"Account#"&amp;$W$15)),2)</f>
        <v>#VALUE!</v>
      </c>
      <c r="X40" s="108" t="e">
        <f>ROUND(([2]!HsGetValue("FCC","Scenario#"&amp;$B$2,"Years#"&amp;$B$4,"Period#"&amp;$B$3,"View#"&amp;$B$10,"Consolidation#"&amp;$B$13,"Data Source#"&amp;$B$11,"Intercompany#"&amp;$B$14,"Movement#"&amp;$B$12,"Custom1#"&amp;$B$6,"Custom2#"&amp;$B$7,"Custom3#"&amp;$B$8,"Custom4#"&amp;$B$9,"Entity#"&amp;$B40,"Account#"&amp;$X$15)),2)</f>
        <v>#VALUE!</v>
      </c>
      <c r="Y40" s="108" t="e">
        <f>ROUND(([2]!HsGetValue("FCC","Scenario#"&amp;$B$2,"Years#"&amp;$B$4,"Period#"&amp;$B$3,"View#"&amp;$B$10,"Consolidation#"&amp;$B$13,"Data Source#"&amp;$B$11,"Intercompany#"&amp;$B$14,"Movement#"&amp;$B$12,"Custom1#"&amp;$B$6,"Custom2#"&amp;$B$7,"Custom3#"&amp;$B$8,"Custom4#"&amp;$B$9,"Entity#"&amp;$B40,"Account#"&amp;$Y$15)+[2]!HsGetValue("FCC","Scenario#"&amp;$B$2,"Years#"&amp;$B$4,"Period#"&amp;$B$3,"View#"&amp;$B$10,"Consolidation#"&amp;$B$13,"Data Source#"&amp;$B$11,"Intercompany#"&amp;$B$14,"Movement#"&amp;$B$12,"Custom1#"&amp;$B$6,"Custom2#"&amp;$B$7,"Custom3#"&amp;$B$8,"Custom4#"&amp;$B$9,"Entity#"&amp;$B40,"Account#"&amp;$Y$16)),2)</f>
        <v>#VALUE!</v>
      </c>
    </row>
    <row r="41" spans="1:25">
      <c r="A41" s="107" t="s">
        <v>387</v>
      </c>
      <c r="B41" s="107" t="s">
        <v>283</v>
      </c>
      <c r="C41" s="23">
        <v>43400</v>
      </c>
      <c r="D41" s="23" t="s">
        <v>142</v>
      </c>
      <c r="E41" t="s">
        <v>62</v>
      </c>
      <c r="F41" s="22" t="e">
        <f t="shared" si="0"/>
        <v>#VALUE!</v>
      </c>
      <c r="G41" s="121" t="s">
        <v>570</v>
      </c>
      <c r="H41" s="273" t="e">
        <f>ROUND(([2]!HsGetValue("FCC","Scenario#"&amp;$B$2,"Years#"&amp;$B$4,"Period#"&amp;$B$3,"View#"&amp;$B$10,"Consolidation#"&amp;$B$13,"Data Source#"&amp;$B$11,"Intercompany#"&amp;$B$14,"Movement#"&amp;$B$12,"Custom1#"&amp;$B$6,"Custom2#"&amp;$B$7,"Custom3#"&amp;$B$8,"Custom4#"&amp;$B$9,"Entity#"&amp;$B41,"Account#"&amp;$H$15)+[2]!HsGetValue("FCC","Scenario#"&amp;$B$2,"Years#"&amp;$B$4,"Period#"&amp;$B$3,"View#"&amp;$B$10,"Consolidation#"&amp;$B$13,"Data Source#"&amp;$B$11,"Intercompany#"&amp;$B$14,"Movement#"&amp;$B$12,"Custom1#"&amp;$B$6,"Custom2#"&amp;$B$7,"Custom3#"&amp;$B$8,"Custom4#"&amp;$B$9,"Entity#"&amp;$B41,"Account#"&amp;$H$16)),2)</f>
        <v>#VALUE!</v>
      </c>
      <c r="I41" s="108" t="e">
        <f>ROUND(([2]!HsGetValue("FCC","Scenario#"&amp;$B$2,"Years#"&amp;$B$4,"Period#"&amp;$B$3,"View#"&amp;$B$10,"Consolidation#"&amp;$B$13,"Data Source#"&amp;$B$11,"Intercompany#"&amp;$B$14,"Movement#"&amp;$B$12,"Custom1#"&amp;$B$6,"Custom2#"&amp;$B$7,"Custom3#"&amp;$B$8,"Custom4#"&amp;$B$9,"Entity#"&amp;$B41,"Account#"&amp;$I$15)+[2]!HsGetValue("FCC","Scenario#"&amp;$B$2,"Years#"&amp;$B$4,"Period#"&amp;$B$3,"View#"&amp;$B$10,"Consolidation#"&amp;$B$13,"Data Source#"&amp;$B$11,"Intercompany#"&amp;$B$14,"Movement#"&amp;$B$12,"Custom1#"&amp;$B$6,"Custom2#"&amp;$B$7,"Custom3#"&amp;$B$8,"Custom4#"&amp;$B$9,"Entity#"&amp;$B41,"Account#"&amp;$I$16)+[2]!HsGetValue("FCC","Scenario#"&amp;$B$2,"Years#"&amp;$B$4,"Period#"&amp;$B$3,"View#"&amp;$B$10,"Consolidation#"&amp;$B$13,"Data Source#"&amp;$B$11,"Intercompany#"&amp;$B$14,"Movement#"&amp;$B$12,"Custom1#"&amp;$B$6,"Custom2#"&amp;$B$7,"Custom3#"&amp;$B$8,"Custom4#"&amp;$B$9,"Entity#"&amp;$B41,"Account#"&amp;$I$17)),2)</f>
        <v>#VALUE!</v>
      </c>
      <c r="J41" s="24" t="e">
        <f>ROUND(([2]!HsGetValue("FCC","Scenario#"&amp;$B$2,"Years#"&amp;$B$4,"Period#"&amp;$B$3,"View#"&amp;$B$10,"Consolidation#"&amp;$B$13,"Data Source#"&amp;$B$11,"Intercompany#"&amp;$B$14,"Movement#"&amp;$B$12,"Custom1#"&amp;$B$6,"Custom2#"&amp;$B$7,"Custom3#"&amp;$B$8,"Custom4#"&amp;$B$9,"Entity#"&amp;$B41,"Account#"&amp;$J$15)+[2]!HsGetValue("FCC","Scenario#"&amp;$B$2,"Years#"&amp;$B$4,"Period#"&amp;$B$3,"View#"&amp;$B$10,"Consolidation#"&amp;$B$13,"Data Source#"&amp;$B$11,"Intercompany#"&amp;$B$14,"Movement#"&amp;$B$12,"Custom1#"&amp;$B$6,"Custom2#"&amp;$B$7,"Custom3#"&amp;$B$8,"Custom4#"&amp;$B$9,"Entity#"&amp;$B41,"Account#"&amp;$J$16)),2)</f>
        <v>#VALUE!</v>
      </c>
      <c r="K41" s="108">
        <f>97912.3-61431.48</f>
        <v>36480.82</v>
      </c>
      <c r="L41" s="108">
        <f>95236.61-47086.23</f>
        <v>48150.38</v>
      </c>
      <c r="M41" s="108" t="e">
        <f>ROUND(([2]!HsGetValue("FCC","Scenario#"&amp;$B$2,"Years#"&amp;$B$4,"Period#"&amp;$B$3,"View#"&amp;$B$10,"Consolidation#"&amp;$B$13,"Data Source#"&amp;$B$11,"Intercompany#"&amp;$B$14,"Movement#"&amp;$B$12,"Custom1#"&amp;$B$6,"Custom2#"&amp;$B$7,"Custom3#"&amp;$B$8,"Custom4#"&amp;$B$9,"Entity#"&amp;$B41,"Account#"&amp;$M$15)+[2]!HsGetValue("FCC","Scenario#"&amp;$B$2,"Years#"&amp;$B$4,"Period#"&amp;$B$3,"View#"&amp;$B$10,"Consolidation#"&amp;$B$13,"Data Source#"&amp;$B$11,"Intercompany#"&amp;$B$14,"Movement#"&amp;$B$12,"Custom1#"&amp;$B$6,"Custom2#"&amp;$B$7,"Custom3#"&amp;$B$8,"Custom4#"&amp;$B$9,"Entity#"&amp;$B41,"Account#"&amp;$M$16)),2)</f>
        <v>#VALUE!</v>
      </c>
      <c r="N41" s="189" t="e">
        <f>ROUND(([2]!HsGetValue("FCC","Scenario#"&amp;$B$2,"Years#"&amp;$B$4,"Period#"&amp;$B$3,"View#"&amp;$B$10,"Consolidation#"&amp;$B$13,"Data Source#"&amp;$B$11,"Intercompany#"&amp;$B$14,"Movement#"&amp;$B$12,"Custom1#"&amp;$B$6,"Custom2#"&amp;$B$7,"Custom3#"&amp;$B$8,"Custom4#"&amp;$B$9,"Entity#"&amp;$B41,"Account#"&amp;$N$14)+[2]!HsGetValue("FCC","Scenario#"&amp;$B$2,"Years#"&amp;$B$4,"Period#"&amp;$B$3,"View#"&amp;$B$10,"Consolidation#"&amp;$B$13,"Data Source#"&amp;$B$11,"Intercompany#"&amp;$B$14,"Movement#"&amp;$B$12,"Custom1#"&amp;$B$6,"Custom2#"&amp;$B$7,"Custom3#"&amp;$B$8,"Custom4#"&amp;$B$9,"Entity#"&amp;$B41,"Account#"&amp;$N$15)+[2]!HsGetValue("FCC","Scenario#"&amp;$B$2,"Years#"&amp;$B$4,"Period#"&amp;$B$3,"View#"&amp;$B$10,"Consolidation#"&amp;$B$13,"Data Source#"&amp;$B$11,"Intercompany#"&amp;$B$14,"Movement#"&amp;$B$12,"Custom1#"&amp;$B$6,"Custom2#"&amp;$B$7,"Custom3#"&amp;$B$8,"Custom4#"&amp;$B$9,"Entity#"&amp;$B41,"Account#"&amp;$N$16)+[2]!HsGetValue("FCC","Scenario#"&amp;$B$2,"Years#"&amp;$B$4,"Period#"&amp;$B$3,"View#"&amp;$B$10,"Consolidation#"&amp;$B$13,"Data Source#"&amp;$B$11,"Intercompany#"&amp;$B$14,"Movement#"&amp;$B$12,"Custom1#"&amp;$B$6,"Custom2#"&amp;$B$7,"Custom3#"&amp;$B$8,"Custom4#"&amp;$B$9,"Entity#"&amp;$B41,"Account#"&amp;$N$17)+[2]!HsGetValue("FCC","Scenario#"&amp;$B$2,"Years#"&amp;$B$4,"Period#"&amp;$B$3,"View#"&amp;$B$10,"Consolidation#"&amp;$B$13,"Data Source#"&amp;$B$11,"Intercompany#"&amp;$B$14,"Movement#"&amp;$B$12,"Custom1#"&amp;$B$6,"Custom2#"&amp;$B$7,"Custom3#"&amp;$B$8,"Custom4#"&amp;$B$9,"Entity#"&amp;$B41,"Account#"&amp;$N$18)),2)</f>
        <v>#VALUE!</v>
      </c>
      <c r="O41" s="189" t="e">
        <f>ROUND(([2]!HsGetValue("FCC","Scenario#"&amp;$B$2,"Years#"&amp;$B$4,"Period#"&amp;$B$3,"View#"&amp;$B$10,"Consolidation#"&amp;$B$13,"Data Source#"&amp;$B$11,"Intercompany#"&amp;$B$14,"Movement#"&amp;$B$12,"Custom1#"&amp;$B$6,"Custom2#"&amp;$B$7,"Custom3#"&amp;$B$8,"Custom4#"&amp;$B$9,"Entity#"&amp;$B41,"Account#"&amp;$O$15)),2)</f>
        <v>#VALUE!</v>
      </c>
      <c r="P41" s="108" t="e">
        <f>ROUND(([2]!HsGetValue("FCC","Scenario#"&amp;$B$2,"Years#"&amp;$B$4,"Period#"&amp;$B$3,"View#"&amp;$B$10,"Consolidation#"&amp;$B$13,"Data Source#"&amp;$B$11,"Intercompany#"&amp;$B$14,"Movement#"&amp;$B$12,"Custom1#"&amp;$B$6,"Custom2#"&amp;$B$7,"Custom3#"&amp;$B$8,"Custom4#"&amp;$B$9,"Entity#"&amp;$B41,"Account#"&amp;$P$15)+[2]!HsGetValue("FCC","Scenario#"&amp;$B$2,"Years#"&amp;$B$4,"Period#"&amp;$B$3,"View#"&amp;$B$10,"Consolidation#"&amp;$B$13,"Data Source#"&amp;$B$11,"Intercompany#"&amp;$B$14,"Movement#"&amp;$B$12,"Custom1#"&amp;$B$6,"Custom2#"&amp;$B$7,"Custom3#"&amp;$B$8,"Custom4#"&amp;$B$9,"Entity#"&amp;$B41,"Account#"&amp;$P$16)),2)</f>
        <v>#VALUE!</v>
      </c>
      <c r="Q41" s="108" t="e">
        <f>ROUND(([2]!HsGetValue("FCC","Scenario#"&amp;$B$2,"Years#"&amp;$B$4,"Period#"&amp;$B$3,"View#"&amp;$B$10,"Consolidation#"&amp;$B$13,"Data Source#"&amp;$B$11,"Intercompany#"&amp;$B$14,"Movement#"&amp;$B$12,"Custom1#"&amp;$B$6,"Custom2#"&amp;$B$7,"Custom3#"&amp;$B$8,"Custom4#"&amp;$B$9,"Entity#"&amp;$B41,"Account#"&amp;$Q$15)+[2]!HsGetValue("FCC","Scenario#"&amp;$B$2,"Years#"&amp;$B$4,"Period#"&amp;$B$3,"View#"&amp;$B$10,"Consolidation#"&amp;$B$13,"Data Source#"&amp;$B$11,"Intercompany#"&amp;$B$14,"Movement#"&amp;$B$12,"Custom1#"&amp;$B$6,"Custom2#"&amp;$B$7,"Custom3#"&amp;$B$8,"Custom4#"&amp;$B$9,"Entity#"&amp;$B41,"Account#"&amp;$Q$16)),2)</f>
        <v>#VALUE!</v>
      </c>
      <c r="R41" s="108" t="e">
        <f>ROUND(([2]!HsGetValue("FCC","Scenario#"&amp;$B$2,"Years#"&amp;$B$4,"Period#"&amp;$B$3,"View#"&amp;$B$10,"Consolidation#"&amp;$B$13,"Data Source#"&amp;$B$11,"Intercompany#"&amp;$B$14,"Movement#"&amp;$B$12,"Custom1#"&amp;$B$6,"Custom2#"&amp;$B$7,"Custom3#"&amp;$B$8,"Custom4#"&amp;$B$9,"Entity#"&amp;$B41,"Account#"&amp;$R$15)+[2]!HsGetValue("FCC","Scenario#"&amp;$B$2,"Years#"&amp;$B$4,"Period#"&amp;$B$3,"View#"&amp;$B$10,"Consolidation#"&amp;$B$13,"Data Source#"&amp;$B$11,"Intercompany#"&amp;$B$14,"Movement#"&amp;$B$12,"Custom1#"&amp;$B$6,"Custom2#"&amp;$B$7,"Custom3#"&amp;$B$8,"Custom4#"&amp;$B$9,"Entity#"&amp;$B41,"Account#"&amp;$R$16)),2)</f>
        <v>#VALUE!</v>
      </c>
      <c r="S41" s="108" t="e">
        <f>ROUND(([2]!HsGetValue("FCC","Scenario#"&amp;$B$2,"Years#"&amp;$B$4,"Period#"&amp;$B$3,"View#"&amp;$B$10,"Consolidation#"&amp;$B$13,"Data Source#"&amp;$B$11,"Intercompany#"&amp;$B$14,"Movement#"&amp;$B$12,"Custom1#"&amp;$B$6,"Custom2#"&amp;$B$7,"Custom3#"&amp;$B$8,"Custom4#"&amp;$B$9,"Entity#"&amp;$B41,"Account#"&amp;$S$15)),2)</f>
        <v>#VALUE!</v>
      </c>
      <c r="T41" s="108" t="e">
        <f>ROUND(([2]!HsGetValue("FCC","Scenario#"&amp;$B$2,"Years#"&amp;$B$4,"Period#"&amp;$B$3,"View#"&amp;$B$10,"Consolidation#"&amp;$B$13,"Data Source#"&amp;$B$11,"Intercompany#"&amp;$B$14,"Movement#"&amp;$B$12,"Custom1#"&amp;$B$6,"Custom2#"&amp;$B$7,"Custom3#"&amp;$B$8,"Custom4#"&amp;$B$9,"Entity#"&amp;$B41,"Account#"&amp;$T$15)),2)</f>
        <v>#VALUE!</v>
      </c>
      <c r="U41" s="108" t="e">
        <f>ROUND(([2]!HsGetValue("FCC","Scenario#"&amp;$B$2,"Years#"&amp;$B$4,"Period#"&amp;$B$3,"View#"&amp;$B$10,"Consolidation#"&amp;$B$13,"Data Source#"&amp;$B$11,"Intercompany#"&amp;$B$14,"Movement#"&amp;$B$12,"Custom1#"&amp;$B$6,"Custom2#"&amp;$B$7,"Custom3#"&amp;$B$8,"Custom4#"&amp;$B$9,"Entity#"&amp;$B41,"Account#"&amp;$U$15)),2)</f>
        <v>#VALUE!</v>
      </c>
      <c r="V41" s="108"/>
      <c r="W41" s="108" t="e">
        <f>ROUND(([2]!HsGetValue("FCC","Scenario#"&amp;$B$2,"Years#"&amp;$B$4,"Period#"&amp;$B$3,"View#"&amp;$B$10,"Consolidation#"&amp;$B$13,"Data Source#"&amp;$B$11,"Intercompany#"&amp;$B$14,"Movement#"&amp;$B$12,"Custom1#"&amp;$B$6,"Custom2#"&amp;$B$7,"Custom3#"&amp;$B$8,"Custom4#"&amp;$B$9,"Entity#"&amp;$B41,"Account#"&amp;$W$15)),2)</f>
        <v>#VALUE!</v>
      </c>
      <c r="X41" s="108" t="e">
        <f>ROUND(([2]!HsGetValue("FCC","Scenario#"&amp;$B$2,"Years#"&amp;$B$4,"Period#"&amp;$B$3,"View#"&amp;$B$10,"Consolidation#"&amp;$B$13,"Data Source#"&amp;$B$11,"Intercompany#"&amp;$B$14,"Movement#"&amp;$B$12,"Custom1#"&amp;$B$6,"Custom2#"&amp;$B$7,"Custom3#"&amp;$B$8,"Custom4#"&amp;$B$9,"Entity#"&amp;$B41,"Account#"&amp;$X$15)),2)</f>
        <v>#VALUE!</v>
      </c>
      <c r="Y41" s="108" t="e">
        <f>ROUND(([2]!HsGetValue("FCC","Scenario#"&amp;$B$2,"Years#"&amp;$B$4,"Period#"&amp;$B$3,"View#"&amp;$B$10,"Consolidation#"&amp;$B$13,"Data Source#"&amp;$B$11,"Intercompany#"&amp;$B$14,"Movement#"&amp;$B$12,"Custom1#"&amp;$B$6,"Custom2#"&amp;$B$7,"Custom3#"&amp;$B$8,"Custom4#"&amp;$B$9,"Entity#"&amp;$B41,"Account#"&amp;$Y$15)+[2]!HsGetValue("FCC","Scenario#"&amp;$B$2,"Years#"&amp;$B$4,"Period#"&amp;$B$3,"View#"&amp;$B$10,"Consolidation#"&amp;$B$13,"Data Source#"&amp;$B$11,"Intercompany#"&amp;$B$14,"Movement#"&amp;$B$12,"Custom1#"&amp;$B$6,"Custom2#"&amp;$B$7,"Custom3#"&amp;$B$8,"Custom4#"&amp;$B$9,"Entity#"&amp;$B41,"Account#"&amp;$Y$16)),2)</f>
        <v>#VALUE!</v>
      </c>
    </row>
    <row r="42" spans="1:25">
      <c r="A42" s="107" t="s">
        <v>387</v>
      </c>
      <c r="B42" s="107" t="s">
        <v>284</v>
      </c>
      <c r="C42" s="23">
        <v>43600</v>
      </c>
      <c r="D42" s="23" t="s">
        <v>142</v>
      </c>
      <c r="E42" t="s">
        <v>63</v>
      </c>
      <c r="F42" s="22" t="e">
        <f t="shared" si="0"/>
        <v>#VALUE!</v>
      </c>
      <c r="G42" s="121" t="s">
        <v>570</v>
      </c>
      <c r="H42" s="273" t="e">
        <f>ROUND(([2]!HsGetValue("FCC","Scenario#"&amp;$B$2,"Years#"&amp;$B$4,"Period#"&amp;$B$3,"View#"&amp;$B$10,"Consolidation#"&amp;$B$13,"Data Source#"&amp;$B$11,"Intercompany#"&amp;$B$14,"Movement#"&amp;$B$12,"Custom1#"&amp;$B$6,"Custom2#"&amp;$B$7,"Custom3#"&amp;$B$8,"Custom4#"&amp;$B$9,"Entity#"&amp;$B42,"Account#"&amp;$H$15)+[2]!HsGetValue("FCC","Scenario#"&amp;$B$2,"Years#"&amp;$B$4,"Period#"&amp;$B$3,"View#"&amp;$B$10,"Consolidation#"&amp;$B$13,"Data Source#"&amp;$B$11,"Intercompany#"&amp;$B$14,"Movement#"&amp;$B$12,"Custom1#"&amp;$B$6,"Custom2#"&amp;$B$7,"Custom3#"&amp;$B$8,"Custom4#"&amp;$B$9,"Entity#"&amp;$B42,"Account#"&amp;$H$16)),2)</f>
        <v>#VALUE!</v>
      </c>
      <c r="I42" s="108" t="e">
        <f>ROUND(([2]!HsGetValue("FCC","Scenario#"&amp;$B$2,"Years#"&amp;$B$4,"Period#"&amp;$B$3,"View#"&amp;$B$10,"Consolidation#"&amp;$B$13,"Data Source#"&amp;$B$11,"Intercompany#"&amp;$B$14,"Movement#"&amp;$B$12,"Custom1#"&amp;$B$6,"Custom2#"&amp;$B$7,"Custom3#"&amp;$B$8,"Custom4#"&amp;$B$9,"Entity#"&amp;$B42,"Account#"&amp;$I$15)+[2]!HsGetValue("FCC","Scenario#"&amp;$B$2,"Years#"&amp;$B$4,"Period#"&amp;$B$3,"View#"&amp;$B$10,"Consolidation#"&amp;$B$13,"Data Source#"&amp;$B$11,"Intercompany#"&amp;$B$14,"Movement#"&amp;$B$12,"Custom1#"&amp;$B$6,"Custom2#"&amp;$B$7,"Custom3#"&amp;$B$8,"Custom4#"&amp;$B$9,"Entity#"&amp;$B42,"Account#"&amp;$I$16)+[2]!HsGetValue("FCC","Scenario#"&amp;$B$2,"Years#"&amp;$B$4,"Period#"&amp;$B$3,"View#"&amp;$B$10,"Consolidation#"&amp;$B$13,"Data Source#"&amp;$B$11,"Intercompany#"&amp;$B$14,"Movement#"&amp;$B$12,"Custom1#"&amp;$B$6,"Custom2#"&amp;$B$7,"Custom3#"&amp;$B$8,"Custom4#"&amp;$B$9,"Entity#"&amp;$B42,"Account#"&amp;$I$17)),2)</f>
        <v>#VALUE!</v>
      </c>
      <c r="J42" s="24" t="e">
        <f>ROUND(([2]!HsGetValue("FCC","Scenario#"&amp;$B$2,"Years#"&amp;$B$4,"Period#"&amp;$B$3,"View#"&amp;$B$10,"Consolidation#"&amp;$B$13,"Data Source#"&amp;$B$11,"Intercompany#"&amp;$B$14,"Movement#"&amp;$B$12,"Custom1#"&amp;$B$6,"Custom2#"&amp;$B$7,"Custom3#"&amp;$B$8,"Custom4#"&amp;$B$9,"Entity#"&amp;$B42,"Account#"&amp;$J$15)+[2]!HsGetValue("FCC","Scenario#"&amp;$B$2,"Years#"&amp;$B$4,"Period#"&amp;$B$3,"View#"&amp;$B$10,"Consolidation#"&amp;$B$13,"Data Source#"&amp;$B$11,"Intercompany#"&amp;$B$14,"Movement#"&amp;$B$12,"Custom1#"&amp;$B$6,"Custom2#"&amp;$B$7,"Custom3#"&amp;$B$8,"Custom4#"&amp;$B$9,"Entity#"&amp;$B42,"Account#"&amp;$J$16)),2)</f>
        <v>#VALUE!</v>
      </c>
      <c r="K42" s="108" t="e">
        <f>ROUND(([2]!HsGetValue("FCC","Scenario#"&amp;$B$2,"Years#"&amp;$B$4,"Period#"&amp;$B$3,"View#"&amp;$B$10,"Consolidation#"&amp;$B$13,"Data Source#"&amp;$B$11,"Intercompany#"&amp;$B$14,"Movement#"&amp;$B$12,"Custom1#"&amp;$B$6,"Custom2#"&amp;$B$7,"Custom3#"&amp;$B$8,"Custom4#"&amp;$B$9,"Entity#"&amp;$B42,"Account#"&amp;$K$15)+[2]!HsGetValue("FCC","Scenario#"&amp;$B$2,"Years#"&amp;$B$4,"Period#"&amp;$B$3,"View#"&amp;$B$10,"Consolidation#"&amp;$B$13,"Data Source#"&amp;$B$11,"Intercompany#"&amp;$B$14,"Movement#"&amp;$B$12,"Custom1#"&amp;$B$6,"Custom2#"&amp;$B$7,"Custom3#"&amp;$B$8,"Custom4#"&amp;$B$9,"Entity#"&amp;$B42,"Account#"&amp;$K$16)+[2]!HsGetValue("FCC","Scenario#"&amp;$B$2,"Years#"&amp;$B$4,"Period#"&amp;$B$3,"View#"&amp;$B$10,"Consolidation#"&amp;$B$13,"Data Source#"&amp;$B$11,"Intercompany#"&amp;$B$14,"Movement#"&amp;$B$12,"Custom1#"&amp;$B$6,"Custom2#"&amp;$B$7,"Custom3#"&amp;$B$8,"Custom4#"&amp;$B$9,"Entity#"&amp;$B42,"Account#"&amp;$K$17)+[2]!HsGetValue("FCC","Scenario#"&amp;$B$2,"Years#"&amp;$B$4,"Period#"&amp;$B$3,"View#"&amp;$B$10,"Consolidation#"&amp;$B$13,"Data Source#"&amp;$B$11,"Intercompany#"&amp;$B$14,"Movement#"&amp;$B$12,"Custom1#"&amp;$B$6,"Custom2#"&amp;$B$7,"Custom3#"&amp;$B$8,"Custom4#"&amp;$B$9,"Entity#"&amp;$B42,"Account#"&amp;$K$18)),2)</f>
        <v>#VALUE!</v>
      </c>
      <c r="L42" s="108">
        <f>295945.43-94423.31</f>
        <v>201522.12</v>
      </c>
      <c r="M42" s="108" t="e">
        <f>ROUND(([2]!HsGetValue("FCC","Scenario#"&amp;$B$2,"Years#"&amp;$B$4,"Period#"&amp;$B$3,"View#"&amp;$B$10,"Consolidation#"&amp;$B$13,"Data Source#"&amp;$B$11,"Intercompany#"&amp;$B$14,"Movement#"&amp;$B$12,"Custom1#"&amp;$B$6,"Custom2#"&amp;$B$7,"Custom3#"&amp;$B$8,"Custom4#"&amp;$B$9,"Entity#"&amp;$B42,"Account#"&amp;$M$15)+[2]!HsGetValue("FCC","Scenario#"&amp;$B$2,"Years#"&amp;$B$4,"Period#"&amp;$B$3,"View#"&amp;$B$10,"Consolidation#"&amp;$B$13,"Data Source#"&amp;$B$11,"Intercompany#"&amp;$B$14,"Movement#"&amp;$B$12,"Custom1#"&amp;$B$6,"Custom2#"&amp;$B$7,"Custom3#"&amp;$B$8,"Custom4#"&amp;$B$9,"Entity#"&amp;$B42,"Account#"&amp;$M$16)),2)</f>
        <v>#VALUE!</v>
      </c>
      <c r="N42" s="189" t="e">
        <f>ROUND(([2]!HsGetValue("FCC","Scenario#"&amp;$B$2,"Years#"&amp;$B$4,"Period#"&amp;$B$3,"View#"&amp;$B$10,"Consolidation#"&amp;$B$13,"Data Source#"&amp;$B$11,"Intercompany#"&amp;$B$14,"Movement#"&amp;$B$12,"Custom1#"&amp;$B$6,"Custom2#"&amp;$B$7,"Custom3#"&amp;$B$8,"Custom4#"&amp;$B$9,"Entity#"&amp;$B42,"Account#"&amp;$N$14)+[2]!HsGetValue("FCC","Scenario#"&amp;$B$2,"Years#"&amp;$B$4,"Period#"&amp;$B$3,"View#"&amp;$B$10,"Consolidation#"&amp;$B$13,"Data Source#"&amp;$B$11,"Intercompany#"&amp;$B$14,"Movement#"&amp;$B$12,"Custom1#"&amp;$B$6,"Custom2#"&amp;$B$7,"Custom3#"&amp;$B$8,"Custom4#"&amp;$B$9,"Entity#"&amp;$B42,"Account#"&amp;$N$15)+[2]!HsGetValue("FCC","Scenario#"&amp;$B$2,"Years#"&amp;$B$4,"Period#"&amp;$B$3,"View#"&amp;$B$10,"Consolidation#"&amp;$B$13,"Data Source#"&amp;$B$11,"Intercompany#"&amp;$B$14,"Movement#"&amp;$B$12,"Custom1#"&amp;$B$6,"Custom2#"&amp;$B$7,"Custom3#"&amp;$B$8,"Custom4#"&amp;$B$9,"Entity#"&amp;$B42,"Account#"&amp;$N$16)+[2]!HsGetValue("FCC","Scenario#"&amp;$B$2,"Years#"&amp;$B$4,"Period#"&amp;$B$3,"View#"&amp;$B$10,"Consolidation#"&amp;$B$13,"Data Source#"&amp;$B$11,"Intercompany#"&amp;$B$14,"Movement#"&amp;$B$12,"Custom1#"&amp;$B$6,"Custom2#"&amp;$B$7,"Custom3#"&amp;$B$8,"Custom4#"&amp;$B$9,"Entity#"&amp;$B42,"Account#"&amp;$N$17)+[2]!HsGetValue("FCC","Scenario#"&amp;$B$2,"Years#"&amp;$B$4,"Period#"&amp;$B$3,"View#"&amp;$B$10,"Consolidation#"&amp;$B$13,"Data Source#"&amp;$B$11,"Intercompany#"&amp;$B$14,"Movement#"&amp;$B$12,"Custom1#"&amp;$B$6,"Custom2#"&amp;$B$7,"Custom3#"&amp;$B$8,"Custom4#"&amp;$B$9,"Entity#"&amp;$B42,"Account#"&amp;$N$18)),2)</f>
        <v>#VALUE!</v>
      </c>
      <c r="O42" s="189" t="e">
        <f>ROUND(([2]!HsGetValue("FCC","Scenario#"&amp;$B$2,"Years#"&amp;$B$4,"Period#"&amp;$B$3,"View#"&amp;$B$10,"Consolidation#"&amp;$B$13,"Data Source#"&amp;$B$11,"Intercompany#"&amp;$B$14,"Movement#"&amp;$B$12,"Custom1#"&amp;$B$6,"Custom2#"&amp;$B$7,"Custom3#"&amp;$B$8,"Custom4#"&amp;$B$9,"Entity#"&amp;$B42,"Account#"&amp;$O$15)),2)</f>
        <v>#VALUE!</v>
      </c>
      <c r="P42" s="108" t="e">
        <f>ROUND(([2]!HsGetValue("FCC","Scenario#"&amp;$B$2,"Years#"&amp;$B$4,"Period#"&amp;$B$3,"View#"&amp;$B$10,"Consolidation#"&amp;$B$13,"Data Source#"&amp;$B$11,"Intercompany#"&amp;$B$14,"Movement#"&amp;$B$12,"Custom1#"&amp;$B$6,"Custom2#"&amp;$B$7,"Custom3#"&amp;$B$8,"Custom4#"&amp;$B$9,"Entity#"&amp;$B42,"Account#"&amp;$P$15)+[2]!HsGetValue("FCC","Scenario#"&amp;$B$2,"Years#"&amp;$B$4,"Period#"&amp;$B$3,"View#"&amp;$B$10,"Consolidation#"&amp;$B$13,"Data Source#"&amp;$B$11,"Intercompany#"&amp;$B$14,"Movement#"&amp;$B$12,"Custom1#"&amp;$B$6,"Custom2#"&amp;$B$7,"Custom3#"&amp;$B$8,"Custom4#"&amp;$B$9,"Entity#"&amp;$B42,"Account#"&amp;$P$16)),2)</f>
        <v>#VALUE!</v>
      </c>
      <c r="Q42" s="108" t="e">
        <f>ROUND(([2]!HsGetValue("FCC","Scenario#"&amp;$B$2,"Years#"&amp;$B$4,"Period#"&amp;$B$3,"View#"&amp;$B$10,"Consolidation#"&amp;$B$13,"Data Source#"&amp;$B$11,"Intercompany#"&amp;$B$14,"Movement#"&amp;$B$12,"Custom1#"&amp;$B$6,"Custom2#"&amp;$B$7,"Custom3#"&amp;$B$8,"Custom4#"&amp;$B$9,"Entity#"&amp;$B42,"Account#"&amp;$Q$15)+[2]!HsGetValue("FCC","Scenario#"&amp;$B$2,"Years#"&amp;$B$4,"Period#"&amp;$B$3,"View#"&amp;$B$10,"Consolidation#"&amp;$B$13,"Data Source#"&amp;$B$11,"Intercompany#"&amp;$B$14,"Movement#"&amp;$B$12,"Custom1#"&amp;$B$6,"Custom2#"&amp;$B$7,"Custom3#"&amp;$B$8,"Custom4#"&amp;$B$9,"Entity#"&amp;$B42,"Account#"&amp;$Q$16)),2)</f>
        <v>#VALUE!</v>
      </c>
      <c r="R42" s="108" t="e">
        <f>ROUND(([2]!HsGetValue("FCC","Scenario#"&amp;$B$2,"Years#"&amp;$B$4,"Period#"&amp;$B$3,"View#"&amp;$B$10,"Consolidation#"&amp;$B$13,"Data Source#"&amp;$B$11,"Intercompany#"&amp;$B$14,"Movement#"&amp;$B$12,"Custom1#"&amp;$B$6,"Custom2#"&amp;$B$7,"Custom3#"&amp;$B$8,"Custom4#"&amp;$B$9,"Entity#"&amp;$B42,"Account#"&amp;$R$15)+[2]!HsGetValue("FCC","Scenario#"&amp;$B$2,"Years#"&amp;$B$4,"Period#"&amp;$B$3,"View#"&amp;$B$10,"Consolidation#"&amp;$B$13,"Data Source#"&amp;$B$11,"Intercompany#"&amp;$B$14,"Movement#"&amp;$B$12,"Custom1#"&amp;$B$6,"Custom2#"&amp;$B$7,"Custom3#"&amp;$B$8,"Custom4#"&amp;$B$9,"Entity#"&amp;$B42,"Account#"&amp;$R$16)),2)</f>
        <v>#VALUE!</v>
      </c>
      <c r="S42" s="108" t="e">
        <f>ROUND(([2]!HsGetValue("FCC","Scenario#"&amp;$B$2,"Years#"&amp;$B$4,"Period#"&amp;$B$3,"View#"&amp;$B$10,"Consolidation#"&amp;$B$13,"Data Source#"&amp;$B$11,"Intercompany#"&amp;$B$14,"Movement#"&amp;$B$12,"Custom1#"&amp;$B$6,"Custom2#"&amp;$B$7,"Custom3#"&amp;$B$8,"Custom4#"&amp;$B$9,"Entity#"&amp;$B42,"Account#"&amp;$S$15)),2)</f>
        <v>#VALUE!</v>
      </c>
      <c r="T42" s="108" t="e">
        <f>ROUND(([2]!HsGetValue("FCC","Scenario#"&amp;$B$2,"Years#"&amp;$B$4,"Period#"&amp;$B$3,"View#"&amp;$B$10,"Consolidation#"&amp;$B$13,"Data Source#"&amp;$B$11,"Intercompany#"&amp;$B$14,"Movement#"&amp;$B$12,"Custom1#"&amp;$B$6,"Custom2#"&amp;$B$7,"Custom3#"&amp;$B$8,"Custom4#"&amp;$B$9,"Entity#"&amp;$B42,"Account#"&amp;$T$15)),2)</f>
        <v>#VALUE!</v>
      </c>
      <c r="U42" s="108" t="e">
        <f>ROUND(([2]!HsGetValue("FCC","Scenario#"&amp;$B$2,"Years#"&amp;$B$4,"Period#"&amp;$B$3,"View#"&amp;$B$10,"Consolidation#"&amp;$B$13,"Data Source#"&amp;$B$11,"Intercompany#"&amp;$B$14,"Movement#"&amp;$B$12,"Custom1#"&amp;$B$6,"Custom2#"&amp;$B$7,"Custom3#"&amp;$B$8,"Custom4#"&amp;$B$9,"Entity#"&amp;$B42,"Account#"&amp;$U$15)),2)</f>
        <v>#VALUE!</v>
      </c>
      <c r="V42" s="108"/>
      <c r="W42" s="108" t="e">
        <f>ROUND(([2]!HsGetValue("FCC","Scenario#"&amp;$B$2,"Years#"&amp;$B$4,"Period#"&amp;$B$3,"View#"&amp;$B$10,"Consolidation#"&amp;$B$13,"Data Source#"&amp;$B$11,"Intercompany#"&amp;$B$14,"Movement#"&amp;$B$12,"Custom1#"&amp;$B$6,"Custom2#"&amp;$B$7,"Custom3#"&amp;$B$8,"Custom4#"&amp;$B$9,"Entity#"&amp;$B42,"Account#"&amp;$W$15)),2)</f>
        <v>#VALUE!</v>
      </c>
      <c r="X42" s="108" t="e">
        <f>ROUND(([2]!HsGetValue("FCC","Scenario#"&amp;$B$2,"Years#"&amp;$B$4,"Period#"&amp;$B$3,"View#"&amp;$B$10,"Consolidation#"&amp;$B$13,"Data Source#"&amp;$B$11,"Intercompany#"&amp;$B$14,"Movement#"&amp;$B$12,"Custom1#"&amp;$B$6,"Custom2#"&amp;$B$7,"Custom3#"&amp;$B$8,"Custom4#"&amp;$B$9,"Entity#"&amp;$B42,"Account#"&amp;$X$15)),2)</f>
        <v>#VALUE!</v>
      </c>
      <c r="Y42" s="108" t="e">
        <f>ROUND(([2]!HsGetValue("FCC","Scenario#"&amp;$B$2,"Years#"&amp;$B$4,"Period#"&amp;$B$3,"View#"&amp;$B$10,"Consolidation#"&amp;$B$13,"Data Source#"&amp;$B$11,"Intercompany#"&amp;$B$14,"Movement#"&amp;$B$12,"Custom1#"&amp;$B$6,"Custom2#"&amp;$B$7,"Custom3#"&amp;$B$8,"Custom4#"&amp;$B$9,"Entity#"&amp;$B42,"Account#"&amp;$Y$15)+[2]!HsGetValue("FCC","Scenario#"&amp;$B$2,"Years#"&amp;$B$4,"Period#"&amp;$B$3,"View#"&amp;$B$10,"Consolidation#"&amp;$B$13,"Data Source#"&amp;$B$11,"Intercompany#"&amp;$B$14,"Movement#"&amp;$B$12,"Custom1#"&amp;$B$6,"Custom2#"&amp;$B$7,"Custom3#"&amp;$B$8,"Custom4#"&amp;$B$9,"Entity#"&amp;$B42,"Account#"&amp;$Y$16)),2)</f>
        <v>#VALUE!</v>
      </c>
    </row>
    <row r="43" spans="1:25">
      <c r="A43" s="107" t="s">
        <v>387</v>
      </c>
      <c r="B43" s="107" t="s">
        <v>285</v>
      </c>
      <c r="C43" s="23">
        <v>43800</v>
      </c>
      <c r="D43" s="23" t="s">
        <v>142</v>
      </c>
      <c r="E43" t="s">
        <v>64</v>
      </c>
      <c r="F43" s="22" t="e">
        <f t="shared" si="0"/>
        <v>#VALUE!</v>
      </c>
      <c r="G43" s="121" t="s">
        <v>570</v>
      </c>
      <c r="H43" s="273" t="e">
        <f>ROUND(([2]!HsGetValue("FCC","Scenario#"&amp;$B$2,"Years#"&amp;$B$4,"Period#"&amp;$B$3,"View#"&amp;$B$10,"Consolidation#"&amp;$B$13,"Data Source#"&amp;$B$11,"Intercompany#"&amp;$B$14,"Movement#"&amp;$B$12,"Custom1#"&amp;$B$6,"Custom2#"&amp;$B$7,"Custom3#"&amp;$B$8,"Custom4#"&amp;$B$9,"Entity#"&amp;$B43,"Account#"&amp;$H$15)+[2]!HsGetValue("FCC","Scenario#"&amp;$B$2,"Years#"&amp;$B$4,"Period#"&amp;$B$3,"View#"&amp;$B$10,"Consolidation#"&amp;$B$13,"Data Source#"&amp;$B$11,"Intercompany#"&amp;$B$14,"Movement#"&amp;$B$12,"Custom1#"&amp;$B$6,"Custom2#"&amp;$B$7,"Custom3#"&amp;$B$8,"Custom4#"&amp;$B$9,"Entity#"&amp;$B43,"Account#"&amp;$H$16)),2)</f>
        <v>#VALUE!</v>
      </c>
      <c r="I43" s="108" t="e">
        <f>ROUND(([2]!HsGetValue("FCC","Scenario#"&amp;$B$2,"Years#"&amp;$B$4,"Period#"&amp;$B$3,"View#"&amp;$B$10,"Consolidation#"&amp;$B$13,"Data Source#"&amp;$B$11,"Intercompany#"&amp;$B$14,"Movement#"&amp;$B$12,"Custom1#"&amp;$B$6,"Custom2#"&amp;$B$7,"Custom3#"&amp;$B$8,"Custom4#"&amp;$B$9,"Entity#"&amp;$B43,"Account#"&amp;$I$15)+[2]!HsGetValue("FCC","Scenario#"&amp;$B$2,"Years#"&amp;$B$4,"Period#"&amp;$B$3,"View#"&amp;$B$10,"Consolidation#"&amp;$B$13,"Data Source#"&amp;$B$11,"Intercompany#"&amp;$B$14,"Movement#"&amp;$B$12,"Custom1#"&amp;$B$6,"Custom2#"&amp;$B$7,"Custom3#"&amp;$B$8,"Custom4#"&amp;$B$9,"Entity#"&amp;$B43,"Account#"&amp;$I$16)+[2]!HsGetValue("FCC","Scenario#"&amp;$B$2,"Years#"&amp;$B$4,"Period#"&amp;$B$3,"View#"&amp;$B$10,"Consolidation#"&amp;$B$13,"Data Source#"&amp;$B$11,"Intercompany#"&amp;$B$14,"Movement#"&amp;$B$12,"Custom1#"&amp;$B$6,"Custom2#"&amp;$B$7,"Custom3#"&amp;$B$8,"Custom4#"&amp;$B$9,"Entity#"&amp;$B43,"Account#"&amp;$I$17)),2)</f>
        <v>#VALUE!</v>
      </c>
      <c r="J43" s="24" t="e">
        <f>ROUND(([2]!HsGetValue("FCC","Scenario#"&amp;$B$2,"Years#"&amp;$B$4,"Period#"&amp;$B$3,"View#"&amp;$B$10,"Consolidation#"&amp;$B$13,"Data Source#"&amp;$B$11,"Intercompany#"&amp;$B$14,"Movement#"&amp;$B$12,"Custom1#"&amp;$B$6,"Custom2#"&amp;$B$7,"Custom3#"&amp;$B$8,"Custom4#"&amp;$B$9,"Entity#"&amp;$B43,"Account#"&amp;$J$15)+[2]!HsGetValue("FCC","Scenario#"&amp;$B$2,"Years#"&amp;$B$4,"Period#"&amp;$B$3,"View#"&amp;$B$10,"Consolidation#"&amp;$B$13,"Data Source#"&amp;$B$11,"Intercompany#"&amp;$B$14,"Movement#"&amp;$B$12,"Custom1#"&amp;$B$6,"Custom2#"&amp;$B$7,"Custom3#"&amp;$B$8,"Custom4#"&amp;$B$9,"Entity#"&amp;$B43,"Account#"&amp;$J$16)),2)</f>
        <v>#VALUE!</v>
      </c>
      <c r="K43" s="108" t="e">
        <f>ROUND(([2]!HsGetValue("FCC","Scenario#"&amp;$B$2,"Years#"&amp;$B$4,"Period#"&amp;$B$3,"View#"&amp;$B$10,"Consolidation#"&amp;$B$13,"Data Source#"&amp;$B$11,"Intercompany#"&amp;$B$14,"Movement#"&amp;$B$12,"Custom1#"&amp;$B$6,"Custom2#"&amp;$B$7,"Custom3#"&amp;$B$8,"Custom4#"&amp;$B$9,"Entity#"&amp;$B43,"Account#"&amp;$K$15)+[2]!HsGetValue("FCC","Scenario#"&amp;$B$2,"Years#"&amp;$B$4,"Period#"&amp;$B$3,"View#"&amp;$B$10,"Consolidation#"&amp;$B$13,"Data Source#"&amp;$B$11,"Intercompany#"&amp;$B$14,"Movement#"&amp;$B$12,"Custom1#"&amp;$B$6,"Custom2#"&amp;$B$7,"Custom3#"&amp;$B$8,"Custom4#"&amp;$B$9,"Entity#"&amp;$B43,"Account#"&amp;$K$16)+[2]!HsGetValue("FCC","Scenario#"&amp;$B$2,"Years#"&amp;$B$4,"Period#"&amp;$B$3,"View#"&amp;$B$10,"Consolidation#"&amp;$B$13,"Data Source#"&amp;$B$11,"Intercompany#"&amp;$B$14,"Movement#"&amp;$B$12,"Custom1#"&amp;$B$6,"Custom2#"&amp;$B$7,"Custom3#"&amp;$B$8,"Custom4#"&amp;$B$9,"Entity#"&amp;$B43,"Account#"&amp;$K$17)+[2]!HsGetValue("FCC","Scenario#"&amp;$B$2,"Years#"&amp;$B$4,"Period#"&amp;$B$3,"View#"&amp;$B$10,"Consolidation#"&amp;$B$13,"Data Source#"&amp;$B$11,"Intercompany#"&amp;$B$14,"Movement#"&amp;$B$12,"Custom1#"&amp;$B$6,"Custom2#"&amp;$B$7,"Custom3#"&amp;$B$8,"Custom4#"&amp;$B$9,"Entity#"&amp;$B43,"Account#"&amp;$K$18)),2)</f>
        <v>#VALUE!</v>
      </c>
      <c r="L43" s="108" t="e">
        <f>ROUND(([2]!HsGetValue("FCC","Scenario#"&amp;$B$2,"Years#"&amp;$B$4,"Period#"&amp;$B$3,"View#"&amp;$B$10,"Consolidation#"&amp;$B$13,"Data Source#"&amp;$B$11,"Intercompany#"&amp;$B$14,"Movement#"&amp;$B$12,"Custom1#"&amp;$B$6,"Custom2#"&amp;$B$7,"Custom3#"&amp;$B$8,"Custom4#"&amp;$B$9,"Entity#"&amp;$B43,"Account#"&amp;$L$17)+[2]!HsGetValue("FCC","Scenario#"&amp;$B$2,"Years#"&amp;$B$4,"Period#"&amp;$B$3,"View#"&amp;$B$10,"Consolidation#"&amp;$B$13,"Data Source#"&amp;$B$11,"Intercompany#"&amp;$B$14,"Movement#"&amp;$B$12,"Custom1#"&amp;$B$6,"Custom2#"&amp;$B$7,"Custom3#"&amp;$B$8,"Custom4#"&amp;$B$9,"Entity#"&amp;$B43,"Account#"&amp;$L$18)),2)</f>
        <v>#VALUE!</v>
      </c>
      <c r="M43" s="108" t="e">
        <f>ROUND(([2]!HsGetValue("FCC","Scenario#"&amp;$B$2,"Years#"&amp;$B$4,"Period#"&amp;$B$3,"View#"&amp;$B$10,"Consolidation#"&amp;$B$13,"Data Source#"&amp;$B$11,"Intercompany#"&amp;$B$14,"Movement#"&amp;$B$12,"Custom1#"&amp;$B$6,"Custom2#"&amp;$B$7,"Custom3#"&amp;$B$8,"Custom4#"&amp;$B$9,"Entity#"&amp;$B43,"Account#"&amp;$M$15)+[2]!HsGetValue("FCC","Scenario#"&amp;$B$2,"Years#"&amp;$B$4,"Period#"&amp;$B$3,"View#"&amp;$B$10,"Consolidation#"&amp;$B$13,"Data Source#"&amp;$B$11,"Intercompany#"&amp;$B$14,"Movement#"&amp;$B$12,"Custom1#"&amp;$B$6,"Custom2#"&amp;$B$7,"Custom3#"&amp;$B$8,"Custom4#"&amp;$B$9,"Entity#"&amp;$B43,"Account#"&amp;$M$16)),2)</f>
        <v>#VALUE!</v>
      </c>
      <c r="N43" s="189" t="e">
        <f>ROUND(([2]!HsGetValue("FCC","Scenario#"&amp;$B$2,"Years#"&amp;$B$4,"Period#"&amp;$B$3,"View#"&amp;$B$10,"Consolidation#"&amp;$B$13,"Data Source#"&amp;$B$11,"Intercompany#"&amp;$B$14,"Movement#"&amp;$B$12,"Custom1#"&amp;$B$6,"Custom2#"&amp;$B$7,"Custom3#"&amp;$B$8,"Custom4#"&amp;$B$9,"Entity#"&amp;$B43,"Account#"&amp;$N$14)+[2]!HsGetValue("FCC","Scenario#"&amp;$B$2,"Years#"&amp;$B$4,"Period#"&amp;$B$3,"View#"&amp;$B$10,"Consolidation#"&amp;$B$13,"Data Source#"&amp;$B$11,"Intercompany#"&amp;$B$14,"Movement#"&amp;$B$12,"Custom1#"&amp;$B$6,"Custom2#"&amp;$B$7,"Custom3#"&amp;$B$8,"Custom4#"&amp;$B$9,"Entity#"&amp;$B43,"Account#"&amp;$N$15)+[2]!HsGetValue("FCC","Scenario#"&amp;$B$2,"Years#"&amp;$B$4,"Period#"&amp;$B$3,"View#"&amp;$B$10,"Consolidation#"&amp;$B$13,"Data Source#"&amp;$B$11,"Intercompany#"&amp;$B$14,"Movement#"&amp;$B$12,"Custom1#"&amp;$B$6,"Custom2#"&amp;$B$7,"Custom3#"&amp;$B$8,"Custom4#"&amp;$B$9,"Entity#"&amp;$B43,"Account#"&amp;$N$16)+[2]!HsGetValue("FCC","Scenario#"&amp;$B$2,"Years#"&amp;$B$4,"Period#"&amp;$B$3,"View#"&amp;$B$10,"Consolidation#"&amp;$B$13,"Data Source#"&amp;$B$11,"Intercompany#"&amp;$B$14,"Movement#"&amp;$B$12,"Custom1#"&amp;$B$6,"Custom2#"&amp;$B$7,"Custom3#"&amp;$B$8,"Custom4#"&amp;$B$9,"Entity#"&amp;$B43,"Account#"&amp;$N$17)+[2]!HsGetValue("FCC","Scenario#"&amp;$B$2,"Years#"&amp;$B$4,"Period#"&amp;$B$3,"View#"&amp;$B$10,"Consolidation#"&amp;$B$13,"Data Source#"&amp;$B$11,"Intercompany#"&amp;$B$14,"Movement#"&amp;$B$12,"Custom1#"&amp;$B$6,"Custom2#"&amp;$B$7,"Custom3#"&amp;$B$8,"Custom4#"&amp;$B$9,"Entity#"&amp;$B43,"Account#"&amp;$N$18)),2)</f>
        <v>#VALUE!</v>
      </c>
      <c r="O43" s="189" t="e">
        <f>ROUND(([2]!HsGetValue("FCC","Scenario#"&amp;$B$2,"Years#"&amp;$B$4,"Period#"&amp;$B$3,"View#"&amp;$B$10,"Consolidation#"&amp;$B$13,"Data Source#"&amp;$B$11,"Intercompany#"&amp;$B$14,"Movement#"&amp;$B$12,"Custom1#"&amp;$B$6,"Custom2#"&amp;$B$7,"Custom3#"&amp;$B$8,"Custom4#"&amp;$B$9,"Entity#"&amp;$B43,"Account#"&amp;$O$15)),2)</f>
        <v>#VALUE!</v>
      </c>
      <c r="P43" s="108" t="e">
        <f>ROUND(([2]!HsGetValue("FCC","Scenario#"&amp;$B$2,"Years#"&amp;$B$4,"Period#"&amp;$B$3,"View#"&amp;$B$10,"Consolidation#"&amp;$B$13,"Data Source#"&amp;$B$11,"Intercompany#"&amp;$B$14,"Movement#"&amp;$B$12,"Custom1#"&amp;$B$6,"Custom2#"&amp;$B$7,"Custom3#"&amp;$B$8,"Custom4#"&amp;$B$9,"Entity#"&amp;$B43,"Account#"&amp;$P$15)+[2]!HsGetValue("FCC","Scenario#"&amp;$B$2,"Years#"&amp;$B$4,"Period#"&amp;$B$3,"View#"&amp;$B$10,"Consolidation#"&amp;$B$13,"Data Source#"&amp;$B$11,"Intercompany#"&amp;$B$14,"Movement#"&amp;$B$12,"Custom1#"&amp;$B$6,"Custom2#"&amp;$B$7,"Custom3#"&amp;$B$8,"Custom4#"&amp;$B$9,"Entity#"&amp;$B43,"Account#"&amp;$P$16)),2)</f>
        <v>#VALUE!</v>
      </c>
      <c r="Q43" s="108" t="e">
        <f>ROUND(([2]!HsGetValue("FCC","Scenario#"&amp;$B$2,"Years#"&amp;$B$4,"Period#"&amp;$B$3,"View#"&amp;$B$10,"Consolidation#"&amp;$B$13,"Data Source#"&amp;$B$11,"Intercompany#"&amp;$B$14,"Movement#"&amp;$B$12,"Custom1#"&amp;$B$6,"Custom2#"&amp;$B$7,"Custom3#"&amp;$B$8,"Custom4#"&amp;$B$9,"Entity#"&amp;$B43,"Account#"&amp;$Q$15)+[2]!HsGetValue("FCC","Scenario#"&amp;$B$2,"Years#"&amp;$B$4,"Period#"&amp;$B$3,"View#"&amp;$B$10,"Consolidation#"&amp;$B$13,"Data Source#"&amp;$B$11,"Intercompany#"&amp;$B$14,"Movement#"&amp;$B$12,"Custom1#"&amp;$B$6,"Custom2#"&amp;$B$7,"Custom3#"&amp;$B$8,"Custom4#"&amp;$B$9,"Entity#"&amp;$B43,"Account#"&amp;$Q$16)),2)</f>
        <v>#VALUE!</v>
      </c>
      <c r="R43" s="108" t="e">
        <f>ROUND(([2]!HsGetValue("FCC","Scenario#"&amp;$B$2,"Years#"&amp;$B$4,"Period#"&amp;$B$3,"View#"&amp;$B$10,"Consolidation#"&amp;$B$13,"Data Source#"&amp;$B$11,"Intercompany#"&amp;$B$14,"Movement#"&amp;$B$12,"Custom1#"&amp;$B$6,"Custom2#"&amp;$B$7,"Custom3#"&amp;$B$8,"Custom4#"&amp;$B$9,"Entity#"&amp;$B43,"Account#"&amp;$R$15)+[2]!HsGetValue("FCC","Scenario#"&amp;$B$2,"Years#"&amp;$B$4,"Period#"&amp;$B$3,"View#"&amp;$B$10,"Consolidation#"&amp;$B$13,"Data Source#"&amp;$B$11,"Intercompany#"&amp;$B$14,"Movement#"&amp;$B$12,"Custom1#"&amp;$B$6,"Custom2#"&amp;$B$7,"Custom3#"&amp;$B$8,"Custom4#"&amp;$B$9,"Entity#"&amp;$B43,"Account#"&amp;$R$16)),2)</f>
        <v>#VALUE!</v>
      </c>
      <c r="S43" s="108" t="e">
        <f>ROUND(([2]!HsGetValue("FCC","Scenario#"&amp;$B$2,"Years#"&amp;$B$4,"Period#"&amp;$B$3,"View#"&amp;$B$10,"Consolidation#"&amp;$B$13,"Data Source#"&amp;$B$11,"Intercompany#"&amp;$B$14,"Movement#"&amp;$B$12,"Custom1#"&amp;$B$6,"Custom2#"&amp;$B$7,"Custom3#"&amp;$B$8,"Custom4#"&amp;$B$9,"Entity#"&amp;$B43,"Account#"&amp;$S$15)),2)</f>
        <v>#VALUE!</v>
      </c>
      <c r="T43" s="108" t="e">
        <f>ROUND(([2]!HsGetValue("FCC","Scenario#"&amp;$B$2,"Years#"&amp;$B$4,"Period#"&amp;$B$3,"View#"&amp;$B$10,"Consolidation#"&amp;$B$13,"Data Source#"&amp;$B$11,"Intercompany#"&amp;$B$14,"Movement#"&amp;$B$12,"Custom1#"&amp;$B$6,"Custom2#"&amp;$B$7,"Custom3#"&amp;$B$8,"Custom4#"&amp;$B$9,"Entity#"&amp;$B43,"Account#"&amp;$T$15)),2)</f>
        <v>#VALUE!</v>
      </c>
      <c r="U43" s="108" t="e">
        <f>ROUND(([2]!HsGetValue("FCC","Scenario#"&amp;$B$2,"Years#"&amp;$B$4,"Period#"&amp;$B$3,"View#"&amp;$B$10,"Consolidation#"&amp;$B$13,"Data Source#"&amp;$B$11,"Intercompany#"&amp;$B$14,"Movement#"&amp;$B$12,"Custom1#"&amp;$B$6,"Custom2#"&amp;$B$7,"Custom3#"&amp;$B$8,"Custom4#"&amp;$B$9,"Entity#"&amp;$B43,"Account#"&amp;$U$15)),2)</f>
        <v>#VALUE!</v>
      </c>
      <c r="V43" s="108"/>
      <c r="W43" s="108" t="e">
        <f>ROUND(([2]!HsGetValue("FCC","Scenario#"&amp;$B$2,"Years#"&amp;$B$4,"Period#"&amp;$B$3,"View#"&amp;$B$10,"Consolidation#"&amp;$B$13,"Data Source#"&amp;$B$11,"Intercompany#"&amp;$B$14,"Movement#"&amp;$B$12,"Custom1#"&amp;$B$6,"Custom2#"&amp;$B$7,"Custom3#"&amp;$B$8,"Custom4#"&amp;$B$9,"Entity#"&amp;$B43,"Account#"&amp;$W$15)),2)</f>
        <v>#VALUE!</v>
      </c>
      <c r="X43" s="108" t="e">
        <f>ROUND(([2]!HsGetValue("FCC","Scenario#"&amp;$B$2,"Years#"&amp;$B$4,"Period#"&amp;$B$3,"View#"&amp;$B$10,"Consolidation#"&amp;$B$13,"Data Source#"&amp;$B$11,"Intercompany#"&amp;$B$14,"Movement#"&amp;$B$12,"Custom1#"&amp;$B$6,"Custom2#"&amp;$B$7,"Custom3#"&amp;$B$8,"Custom4#"&amp;$B$9,"Entity#"&amp;$B43,"Account#"&amp;$X$15)),2)</f>
        <v>#VALUE!</v>
      </c>
      <c r="Y43" s="108" t="e">
        <f>ROUND(([2]!HsGetValue("FCC","Scenario#"&amp;$B$2,"Years#"&amp;$B$4,"Period#"&amp;$B$3,"View#"&amp;$B$10,"Consolidation#"&amp;$B$13,"Data Source#"&amp;$B$11,"Intercompany#"&amp;$B$14,"Movement#"&amp;$B$12,"Custom1#"&amp;$B$6,"Custom2#"&amp;$B$7,"Custom3#"&amp;$B$8,"Custom4#"&amp;$B$9,"Entity#"&amp;$B43,"Account#"&amp;$Y$15)+[2]!HsGetValue("FCC","Scenario#"&amp;$B$2,"Years#"&amp;$B$4,"Period#"&amp;$B$3,"View#"&amp;$B$10,"Consolidation#"&amp;$B$13,"Data Source#"&amp;$B$11,"Intercompany#"&amp;$B$14,"Movement#"&amp;$B$12,"Custom1#"&amp;$B$6,"Custom2#"&amp;$B$7,"Custom3#"&amp;$B$8,"Custom4#"&amp;$B$9,"Entity#"&amp;$B43,"Account#"&amp;$Y$16)),2)</f>
        <v>#VALUE!</v>
      </c>
    </row>
    <row r="44" spans="1:25">
      <c r="A44" s="107" t="s">
        <v>387</v>
      </c>
      <c r="B44" s="107" t="s">
        <v>286</v>
      </c>
      <c r="C44" s="23" t="s">
        <v>202</v>
      </c>
      <c r="D44" s="23" t="s">
        <v>142</v>
      </c>
      <c r="E44" t="s">
        <v>65</v>
      </c>
      <c r="F44" s="22" t="e">
        <f t="shared" si="0"/>
        <v>#VALUE!</v>
      </c>
      <c r="G44" s="121" t="s">
        <v>570</v>
      </c>
      <c r="H44" s="273" t="e">
        <f>ROUND(([2]!HsGetValue("FCC","Scenario#"&amp;$B$2,"Years#"&amp;$B$4,"Period#"&amp;$B$3,"View#"&amp;$B$10,"Consolidation#"&amp;$B$13,"Data Source#"&amp;$B$11,"Intercompany#"&amp;$B$14,"Movement#"&amp;$B$12,"Custom1#"&amp;$B$6,"Custom2#"&amp;$B$7,"Custom3#"&amp;$B$8,"Custom4#"&amp;$B$9,"Entity#"&amp;$B44,"Account#"&amp;$H$15)+[2]!HsGetValue("FCC","Scenario#"&amp;$B$2,"Years#"&amp;$B$4,"Period#"&amp;$B$3,"View#"&amp;$B$10,"Consolidation#"&amp;$B$13,"Data Source#"&amp;$B$11,"Intercompany#"&amp;$B$14,"Movement#"&amp;$B$12,"Custom1#"&amp;$B$6,"Custom2#"&amp;$B$7,"Custom3#"&amp;$B$8,"Custom4#"&amp;$B$9,"Entity#"&amp;$B44,"Account#"&amp;$H$16)),2)</f>
        <v>#VALUE!</v>
      </c>
      <c r="I44" s="108" t="e">
        <f>ROUND(([2]!HsGetValue("FCC","Scenario#"&amp;$B$2,"Years#"&amp;$B$4,"Period#"&amp;$B$3,"View#"&amp;$B$10,"Consolidation#"&amp;$B$13,"Data Source#"&amp;$B$11,"Intercompany#"&amp;$B$14,"Movement#"&amp;$B$12,"Custom1#"&amp;$B$6,"Custom2#"&amp;$B$7,"Custom3#"&amp;$B$8,"Custom4#"&amp;$B$9,"Entity#"&amp;$B44,"Account#"&amp;$I$15)+[2]!HsGetValue("FCC","Scenario#"&amp;$B$2,"Years#"&amp;$B$4,"Period#"&amp;$B$3,"View#"&amp;$B$10,"Consolidation#"&amp;$B$13,"Data Source#"&amp;$B$11,"Intercompany#"&amp;$B$14,"Movement#"&amp;$B$12,"Custom1#"&amp;$B$6,"Custom2#"&amp;$B$7,"Custom3#"&amp;$B$8,"Custom4#"&amp;$B$9,"Entity#"&amp;$B44,"Account#"&amp;$I$16)+[2]!HsGetValue("FCC","Scenario#"&amp;$B$2,"Years#"&amp;$B$4,"Period#"&amp;$B$3,"View#"&amp;$B$10,"Consolidation#"&amp;$B$13,"Data Source#"&amp;$B$11,"Intercompany#"&amp;$B$14,"Movement#"&amp;$B$12,"Custom1#"&amp;$B$6,"Custom2#"&amp;$B$7,"Custom3#"&amp;$B$8,"Custom4#"&amp;$B$9,"Entity#"&amp;$B44,"Account#"&amp;$I$17)),2)</f>
        <v>#VALUE!</v>
      </c>
      <c r="J44" s="24" t="e">
        <f>ROUND(([2]!HsGetValue("FCC","Scenario#"&amp;$B$2,"Years#"&amp;$B$4,"Period#"&amp;$B$3,"View#"&amp;$B$10,"Consolidation#"&amp;$B$13,"Data Source#"&amp;$B$11,"Intercompany#"&amp;$B$14,"Movement#"&amp;$B$12,"Custom1#"&amp;$B$6,"Custom2#"&amp;$B$7,"Custom3#"&amp;$B$8,"Custom4#"&amp;$B$9,"Entity#"&amp;$B44,"Account#"&amp;$J$15)+[2]!HsGetValue("FCC","Scenario#"&amp;$B$2,"Years#"&amp;$B$4,"Period#"&amp;$B$3,"View#"&amp;$B$10,"Consolidation#"&amp;$B$13,"Data Source#"&amp;$B$11,"Intercompany#"&amp;$B$14,"Movement#"&amp;$B$12,"Custom1#"&amp;$B$6,"Custom2#"&amp;$B$7,"Custom3#"&amp;$B$8,"Custom4#"&amp;$B$9,"Entity#"&amp;$B44,"Account#"&amp;$J$16)),2)</f>
        <v>#VALUE!</v>
      </c>
      <c r="K44" s="108">
        <f>52954095.55-4149771.44</f>
        <v>48804324.109999999</v>
      </c>
      <c r="L44" s="108">
        <f>6524559.67-2421703.53</f>
        <v>4102856.14</v>
      </c>
      <c r="M44" s="108" t="e">
        <f>ROUND(([2]!HsGetValue("FCC","Scenario#"&amp;$B$2,"Years#"&amp;$B$4,"Period#"&amp;$B$3,"View#"&amp;$B$10,"Consolidation#"&amp;$B$13,"Data Source#"&amp;$B$11,"Intercompany#"&amp;$B$14,"Movement#"&amp;$B$12,"Custom1#"&amp;$B$6,"Custom2#"&amp;$B$7,"Custom3#"&amp;$B$8,"Custom4#"&amp;$B$9,"Entity#"&amp;$B44,"Account#"&amp;$M$15)+[2]!HsGetValue("FCC","Scenario#"&amp;$B$2,"Years#"&amp;$B$4,"Period#"&amp;$B$3,"View#"&amp;$B$10,"Consolidation#"&amp;$B$13,"Data Source#"&amp;$B$11,"Intercompany#"&amp;$B$14,"Movement#"&amp;$B$12,"Custom1#"&amp;$B$6,"Custom2#"&amp;$B$7,"Custom3#"&amp;$B$8,"Custom4#"&amp;$B$9,"Entity#"&amp;$B44,"Account#"&amp;$M$16)),2)</f>
        <v>#VALUE!</v>
      </c>
      <c r="N44" s="189" t="e">
        <f>ROUND(([2]!HsGetValue("FCC","Scenario#"&amp;$B$2,"Years#"&amp;$B$4,"Period#"&amp;$B$3,"View#"&amp;$B$10,"Consolidation#"&amp;$B$13,"Data Source#"&amp;$B$11,"Intercompany#"&amp;$B$14,"Movement#"&amp;$B$12,"Custom1#"&amp;$B$6,"Custom2#"&amp;$B$7,"Custom3#"&amp;$B$8,"Custom4#"&amp;$B$9,"Entity#"&amp;$B44,"Account#"&amp;$N$14)+[2]!HsGetValue("FCC","Scenario#"&amp;$B$2,"Years#"&amp;$B$4,"Period#"&amp;$B$3,"View#"&amp;$B$10,"Consolidation#"&amp;$B$13,"Data Source#"&amp;$B$11,"Intercompany#"&amp;$B$14,"Movement#"&amp;$B$12,"Custom1#"&amp;$B$6,"Custom2#"&amp;$B$7,"Custom3#"&amp;$B$8,"Custom4#"&amp;$B$9,"Entity#"&amp;$B44,"Account#"&amp;$N$15)+[2]!HsGetValue("FCC","Scenario#"&amp;$B$2,"Years#"&amp;$B$4,"Period#"&amp;$B$3,"View#"&amp;$B$10,"Consolidation#"&amp;$B$13,"Data Source#"&amp;$B$11,"Intercompany#"&amp;$B$14,"Movement#"&amp;$B$12,"Custom1#"&amp;$B$6,"Custom2#"&amp;$B$7,"Custom3#"&amp;$B$8,"Custom4#"&amp;$B$9,"Entity#"&amp;$B44,"Account#"&amp;$N$16)+[2]!HsGetValue("FCC","Scenario#"&amp;$B$2,"Years#"&amp;$B$4,"Period#"&amp;$B$3,"View#"&amp;$B$10,"Consolidation#"&amp;$B$13,"Data Source#"&amp;$B$11,"Intercompany#"&amp;$B$14,"Movement#"&amp;$B$12,"Custom1#"&amp;$B$6,"Custom2#"&amp;$B$7,"Custom3#"&amp;$B$8,"Custom4#"&amp;$B$9,"Entity#"&amp;$B44,"Account#"&amp;$N$17)+[2]!HsGetValue("FCC","Scenario#"&amp;$B$2,"Years#"&amp;$B$4,"Period#"&amp;$B$3,"View#"&amp;$B$10,"Consolidation#"&amp;$B$13,"Data Source#"&amp;$B$11,"Intercompany#"&amp;$B$14,"Movement#"&amp;$B$12,"Custom1#"&amp;$B$6,"Custom2#"&amp;$B$7,"Custom3#"&amp;$B$8,"Custom4#"&amp;$B$9,"Entity#"&amp;$B44,"Account#"&amp;$N$18)),2)</f>
        <v>#VALUE!</v>
      </c>
      <c r="O44" s="189" t="e">
        <f>ROUND(([2]!HsGetValue("FCC","Scenario#"&amp;$B$2,"Years#"&amp;$B$4,"Period#"&amp;$B$3,"View#"&amp;$B$10,"Consolidation#"&amp;$B$13,"Data Source#"&amp;$B$11,"Intercompany#"&amp;$B$14,"Movement#"&amp;$B$12,"Custom1#"&amp;$B$6,"Custom2#"&amp;$B$7,"Custom3#"&amp;$B$8,"Custom4#"&amp;$B$9,"Entity#"&amp;$B44,"Account#"&amp;$O$15)),2)</f>
        <v>#VALUE!</v>
      </c>
      <c r="P44" s="108" t="e">
        <f>ROUND(([2]!HsGetValue("FCC","Scenario#"&amp;$B$2,"Years#"&amp;$B$4,"Period#"&amp;$B$3,"View#"&amp;$B$10,"Consolidation#"&amp;$B$13,"Data Source#"&amp;$B$11,"Intercompany#"&amp;$B$14,"Movement#"&amp;$B$12,"Custom1#"&amp;$B$6,"Custom2#"&amp;$B$7,"Custom3#"&amp;$B$8,"Custom4#"&amp;$B$9,"Entity#"&amp;$B44,"Account#"&amp;$P$15)+[2]!HsGetValue("FCC","Scenario#"&amp;$B$2,"Years#"&amp;$B$4,"Period#"&amp;$B$3,"View#"&amp;$B$10,"Consolidation#"&amp;$B$13,"Data Source#"&amp;$B$11,"Intercompany#"&amp;$B$14,"Movement#"&amp;$B$12,"Custom1#"&amp;$B$6,"Custom2#"&amp;$B$7,"Custom3#"&amp;$B$8,"Custom4#"&amp;$B$9,"Entity#"&amp;$B44,"Account#"&amp;$P$16)),2)</f>
        <v>#VALUE!</v>
      </c>
      <c r="Q44" s="108" t="e">
        <f>ROUND(([2]!HsGetValue("FCC","Scenario#"&amp;$B$2,"Years#"&amp;$B$4,"Period#"&amp;$B$3,"View#"&amp;$B$10,"Consolidation#"&amp;$B$13,"Data Source#"&amp;$B$11,"Intercompany#"&amp;$B$14,"Movement#"&amp;$B$12,"Custom1#"&amp;$B$6,"Custom2#"&amp;$B$7,"Custom3#"&amp;$B$8,"Custom4#"&amp;$B$9,"Entity#"&amp;$B44,"Account#"&amp;$Q$15)+[2]!HsGetValue("FCC","Scenario#"&amp;$B$2,"Years#"&amp;$B$4,"Period#"&amp;$B$3,"View#"&amp;$B$10,"Consolidation#"&amp;$B$13,"Data Source#"&amp;$B$11,"Intercompany#"&amp;$B$14,"Movement#"&amp;$B$12,"Custom1#"&amp;$B$6,"Custom2#"&amp;$B$7,"Custom3#"&amp;$B$8,"Custom4#"&amp;$B$9,"Entity#"&amp;$B44,"Account#"&amp;$Q$16)),2)</f>
        <v>#VALUE!</v>
      </c>
      <c r="R44" s="108" t="e">
        <f>ROUND(([2]!HsGetValue("FCC","Scenario#"&amp;$B$2,"Years#"&amp;$B$4,"Period#"&amp;$B$3,"View#"&amp;$B$10,"Consolidation#"&amp;$B$13,"Data Source#"&amp;$B$11,"Intercompany#"&amp;$B$14,"Movement#"&amp;$B$12,"Custom1#"&amp;$B$6,"Custom2#"&amp;$B$7,"Custom3#"&amp;$B$8,"Custom4#"&amp;$B$9,"Entity#"&amp;$B44,"Account#"&amp;$R$15)+[2]!HsGetValue("FCC","Scenario#"&amp;$B$2,"Years#"&amp;$B$4,"Period#"&amp;$B$3,"View#"&amp;$B$10,"Consolidation#"&amp;$B$13,"Data Source#"&amp;$B$11,"Intercompany#"&amp;$B$14,"Movement#"&amp;$B$12,"Custom1#"&amp;$B$6,"Custom2#"&amp;$B$7,"Custom3#"&amp;$B$8,"Custom4#"&amp;$B$9,"Entity#"&amp;$B44,"Account#"&amp;$R$16)),2)</f>
        <v>#VALUE!</v>
      </c>
      <c r="S44" s="108" t="e">
        <f>ROUND(([2]!HsGetValue("FCC","Scenario#"&amp;$B$2,"Years#"&amp;$B$4,"Period#"&amp;$B$3,"View#"&amp;$B$10,"Consolidation#"&amp;$B$13,"Data Source#"&amp;$B$11,"Intercompany#"&amp;$B$14,"Movement#"&amp;$B$12,"Custom1#"&amp;$B$6,"Custom2#"&amp;$B$7,"Custom3#"&amp;$B$8,"Custom4#"&amp;$B$9,"Entity#"&amp;$B44,"Account#"&amp;$S$15)),2)</f>
        <v>#VALUE!</v>
      </c>
      <c r="T44" s="108" t="e">
        <f>ROUND(([2]!HsGetValue("FCC","Scenario#"&amp;$B$2,"Years#"&amp;$B$4,"Period#"&amp;$B$3,"View#"&amp;$B$10,"Consolidation#"&amp;$B$13,"Data Source#"&amp;$B$11,"Intercompany#"&amp;$B$14,"Movement#"&amp;$B$12,"Custom1#"&amp;$B$6,"Custom2#"&amp;$B$7,"Custom3#"&amp;$B$8,"Custom4#"&amp;$B$9,"Entity#"&amp;$B44,"Account#"&amp;$T$15)),2)</f>
        <v>#VALUE!</v>
      </c>
      <c r="U44" s="108" t="e">
        <f>ROUND(([2]!HsGetValue("FCC","Scenario#"&amp;$B$2,"Years#"&amp;$B$4,"Period#"&amp;$B$3,"View#"&amp;$B$10,"Consolidation#"&amp;$B$13,"Data Source#"&amp;$B$11,"Intercompany#"&amp;$B$14,"Movement#"&amp;$B$12,"Custom1#"&amp;$B$6,"Custom2#"&amp;$B$7,"Custom3#"&amp;$B$8,"Custom4#"&amp;$B$9,"Entity#"&amp;$B44,"Account#"&amp;$U$15)),2)</f>
        <v>#VALUE!</v>
      </c>
      <c r="V44" s="108"/>
      <c r="W44" s="108" t="e">
        <f>ROUND(([2]!HsGetValue("FCC","Scenario#"&amp;$B$2,"Years#"&amp;$B$4,"Period#"&amp;$B$3,"View#"&amp;$B$10,"Consolidation#"&amp;$B$13,"Data Source#"&amp;$B$11,"Intercompany#"&amp;$B$14,"Movement#"&amp;$B$12,"Custom1#"&amp;$B$6,"Custom2#"&amp;$B$7,"Custom3#"&amp;$B$8,"Custom4#"&amp;$B$9,"Entity#"&amp;$B44,"Account#"&amp;$W$15)),2)</f>
        <v>#VALUE!</v>
      </c>
      <c r="X44" s="108" t="e">
        <f>ROUND(([2]!HsGetValue("FCC","Scenario#"&amp;$B$2,"Years#"&amp;$B$4,"Period#"&amp;$B$3,"View#"&amp;$B$10,"Consolidation#"&amp;$B$13,"Data Source#"&amp;$B$11,"Intercompany#"&amp;$B$14,"Movement#"&amp;$B$12,"Custom1#"&amp;$B$6,"Custom2#"&amp;$B$7,"Custom3#"&amp;$B$8,"Custom4#"&amp;$B$9,"Entity#"&amp;$B44,"Account#"&amp;$X$15)),2)</f>
        <v>#VALUE!</v>
      </c>
      <c r="Y44" s="108" t="e">
        <f>ROUND(([2]!HsGetValue("FCC","Scenario#"&amp;$B$2,"Years#"&amp;$B$4,"Period#"&amp;$B$3,"View#"&amp;$B$10,"Consolidation#"&amp;$B$13,"Data Source#"&amp;$B$11,"Intercompany#"&amp;$B$14,"Movement#"&amp;$B$12,"Custom1#"&amp;$B$6,"Custom2#"&amp;$B$7,"Custom3#"&amp;$B$8,"Custom4#"&amp;$B$9,"Entity#"&amp;$B44,"Account#"&amp;$Y$15)+[2]!HsGetValue("FCC","Scenario#"&amp;$B$2,"Years#"&amp;$B$4,"Period#"&amp;$B$3,"View#"&amp;$B$10,"Consolidation#"&amp;$B$13,"Data Source#"&amp;$B$11,"Intercompany#"&amp;$B$14,"Movement#"&amp;$B$12,"Custom1#"&amp;$B$6,"Custom2#"&amp;$B$7,"Custom3#"&amp;$B$8,"Custom4#"&amp;$B$9,"Entity#"&amp;$B44,"Account#"&amp;$Y$16)),2)</f>
        <v>#VALUE!</v>
      </c>
    </row>
    <row r="45" spans="1:25">
      <c r="A45" s="107" t="s">
        <v>387</v>
      </c>
      <c r="B45" s="107" t="s">
        <v>289</v>
      </c>
      <c r="C45" s="23">
        <v>44200</v>
      </c>
      <c r="D45" s="23" t="s">
        <v>142</v>
      </c>
      <c r="E45" t="s">
        <v>67</v>
      </c>
      <c r="F45" s="22" t="e">
        <f t="shared" si="0"/>
        <v>#VALUE!</v>
      </c>
      <c r="G45" s="121" t="s">
        <v>570</v>
      </c>
      <c r="H45" s="273" t="e">
        <f>ROUND(([2]!HsGetValue("FCC","Scenario#"&amp;$B$2,"Years#"&amp;$B$4,"Period#"&amp;$B$3,"View#"&amp;$B$10,"Consolidation#"&amp;$B$13,"Data Source#"&amp;$B$11,"Intercompany#"&amp;$B$14,"Movement#"&amp;$B$12,"Custom1#"&amp;$B$6,"Custom2#"&amp;$B$7,"Custom3#"&amp;$B$8,"Custom4#"&amp;$B$9,"Entity#"&amp;$B45,"Account#"&amp;$H$15)+[2]!HsGetValue("FCC","Scenario#"&amp;$B$2,"Years#"&amp;$B$4,"Period#"&amp;$B$3,"View#"&amp;$B$10,"Consolidation#"&amp;$B$13,"Data Source#"&amp;$B$11,"Intercompany#"&amp;$B$14,"Movement#"&amp;$B$12,"Custom1#"&amp;$B$6,"Custom2#"&amp;$B$7,"Custom3#"&amp;$B$8,"Custom4#"&amp;$B$9,"Entity#"&amp;$B45,"Account#"&amp;$H$16)),2)</f>
        <v>#VALUE!</v>
      </c>
      <c r="I45" s="108" t="e">
        <f>ROUND(([2]!HsGetValue("FCC","Scenario#"&amp;$B$2,"Years#"&amp;$B$4,"Period#"&amp;$B$3,"View#"&amp;$B$10,"Consolidation#"&amp;$B$13,"Data Source#"&amp;$B$11,"Intercompany#"&amp;$B$14,"Movement#"&amp;$B$12,"Custom1#"&amp;$B$6,"Custom2#"&amp;$B$7,"Custom3#"&amp;$B$8,"Custom4#"&amp;$B$9,"Entity#"&amp;$B45,"Account#"&amp;$I$15)+[2]!HsGetValue("FCC","Scenario#"&amp;$B$2,"Years#"&amp;$B$4,"Period#"&amp;$B$3,"View#"&amp;$B$10,"Consolidation#"&amp;$B$13,"Data Source#"&amp;$B$11,"Intercompany#"&amp;$B$14,"Movement#"&amp;$B$12,"Custom1#"&amp;$B$6,"Custom2#"&amp;$B$7,"Custom3#"&amp;$B$8,"Custom4#"&amp;$B$9,"Entity#"&amp;$B45,"Account#"&amp;$I$16)+[2]!HsGetValue("FCC","Scenario#"&amp;$B$2,"Years#"&amp;$B$4,"Period#"&amp;$B$3,"View#"&amp;$B$10,"Consolidation#"&amp;$B$13,"Data Source#"&amp;$B$11,"Intercompany#"&amp;$B$14,"Movement#"&amp;$B$12,"Custom1#"&amp;$B$6,"Custom2#"&amp;$B$7,"Custom3#"&amp;$B$8,"Custom4#"&amp;$B$9,"Entity#"&amp;$B45,"Account#"&amp;$I$17)),2)</f>
        <v>#VALUE!</v>
      </c>
      <c r="J45" s="24" t="e">
        <f>ROUND(([2]!HsGetValue("FCC","Scenario#"&amp;$B$2,"Years#"&amp;$B$4,"Period#"&amp;$B$3,"View#"&amp;$B$10,"Consolidation#"&amp;$B$13,"Data Source#"&amp;$B$11,"Intercompany#"&amp;$B$14,"Movement#"&amp;$B$12,"Custom1#"&amp;$B$6,"Custom2#"&amp;$B$7,"Custom3#"&amp;$B$8,"Custom4#"&amp;$B$9,"Entity#"&amp;$B45,"Account#"&amp;$J$15)+[2]!HsGetValue("FCC","Scenario#"&amp;$B$2,"Years#"&amp;$B$4,"Period#"&amp;$B$3,"View#"&amp;$B$10,"Consolidation#"&amp;$B$13,"Data Source#"&amp;$B$11,"Intercompany#"&amp;$B$14,"Movement#"&amp;$B$12,"Custom1#"&amp;$B$6,"Custom2#"&amp;$B$7,"Custom3#"&amp;$B$8,"Custom4#"&amp;$B$9,"Entity#"&amp;$B45,"Account#"&amp;$J$16)),2)</f>
        <v>#VALUE!</v>
      </c>
      <c r="K45" s="108" t="e">
        <f>ROUND(([2]!HsGetValue("FCC","Scenario#"&amp;$B$2,"Years#"&amp;$B$4,"Period#"&amp;$B$3,"View#"&amp;$B$10,"Consolidation#"&amp;$B$13,"Data Source#"&amp;$B$11,"Intercompany#"&amp;$B$14,"Movement#"&amp;$B$12,"Custom1#"&amp;$B$6,"Custom2#"&amp;$B$7,"Custom3#"&amp;$B$8,"Custom4#"&amp;$B$9,"Entity#"&amp;$B45,"Account#"&amp;$K$15)+[2]!HsGetValue("FCC","Scenario#"&amp;$B$2,"Years#"&amp;$B$4,"Period#"&amp;$B$3,"View#"&amp;$B$10,"Consolidation#"&amp;$B$13,"Data Source#"&amp;$B$11,"Intercompany#"&amp;$B$14,"Movement#"&amp;$B$12,"Custom1#"&amp;$B$6,"Custom2#"&amp;$B$7,"Custom3#"&amp;$B$8,"Custom4#"&amp;$B$9,"Entity#"&amp;$B45,"Account#"&amp;$K$16)+[2]!HsGetValue("FCC","Scenario#"&amp;$B$2,"Years#"&amp;$B$4,"Period#"&amp;$B$3,"View#"&amp;$B$10,"Consolidation#"&amp;$B$13,"Data Source#"&amp;$B$11,"Intercompany#"&amp;$B$14,"Movement#"&amp;$B$12,"Custom1#"&amp;$B$6,"Custom2#"&amp;$B$7,"Custom3#"&amp;$B$8,"Custom4#"&amp;$B$9,"Entity#"&amp;$B45,"Account#"&amp;$K$17)+[2]!HsGetValue("FCC","Scenario#"&amp;$B$2,"Years#"&amp;$B$4,"Period#"&amp;$B$3,"View#"&amp;$B$10,"Consolidation#"&amp;$B$13,"Data Source#"&amp;$B$11,"Intercompany#"&amp;$B$14,"Movement#"&amp;$B$12,"Custom1#"&amp;$B$6,"Custom2#"&amp;$B$7,"Custom3#"&amp;$B$8,"Custom4#"&amp;$B$9,"Entity#"&amp;$B45,"Account#"&amp;$K$18)),2)</f>
        <v>#VALUE!</v>
      </c>
      <c r="L45" s="108" t="e">
        <f>ROUND(([2]!HsGetValue("FCC","Scenario#"&amp;$B$2,"Years#"&amp;$B$4,"Period#"&amp;$B$3,"View#"&amp;$B$10,"Consolidation#"&amp;$B$13,"Data Source#"&amp;$B$11,"Intercompany#"&amp;$B$14,"Movement#"&amp;$B$12,"Custom1#"&amp;$B$6,"Custom2#"&amp;$B$7,"Custom3#"&amp;$B$8,"Custom4#"&amp;$B$9,"Entity#"&amp;$B45,"Account#"&amp;$L$17)+[2]!HsGetValue("FCC","Scenario#"&amp;$B$2,"Years#"&amp;$B$4,"Period#"&amp;$B$3,"View#"&amp;$B$10,"Consolidation#"&amp;$B$13,"Data Source#"&amp;$B$11,"Intercompany#"&amp;$B$14,"Movement#"&amp;$B$12,"Custom1#"&amp;$B$6,"Custom2#"&amp;$B$7,"Custom3#"&amp;$B$8,"Custom4#"&amp;$B$9,"Entity#"&amp;$B45,"Account#"&amp;$L$18)),2)</f>
        <v>#VALUE!</v>
      </c>
      <c r="M45" s="108" t="e">
        <f>ROUND(([2]!HsGetValue("FCC","Scenario#"&amp;$B$2,"Years#"&amp;$B$4,"Period#"&amp;$B$3,"View#"&amp;$B$10,"Consolidation#"&amp;$B$13,"Data Source#"&amp;$B$11,"Intercompany#"&amp;$B$14,"Movement#"&amp;$B$12,"Custom1#"&amp;$B$6,"Custom2#"&amp;$B$7,"Custom3#"&amp;$B$8,"Custom4#"&amp;$B$9,"Entity#"&amp;$B45,"Account#"&amp;$M$15)+[2]!HsGetValue("FCC","Scenario#"&amp;$B$2,"Years#"&amp;$B$4,"Period#"&amp;$B$3,"View#"&amp;$B$10,"Consolidation#"&amp;$B$13,"Data Source#"&amp;$B$11,"Intercompany#"&amp;$B$14,"Movement#"&amp;$B$12,"Custom1#"&amp;$B$6,"Custom2#"&amp;$B$7,"Custom3#"&amp;$B$8,"Custom4#"&amp;$B$9,"Entity#"&amp;$B45,"Account#"&amp;$M$16)),2)</f>
        <v>#VALUE!</v>
      </c>
      <c r="N45" s="189" t="e">
        <f>ROUND(([2]!HsGetValue("FCC","Scenario#"&amp;$B$2,"Years#"&amp;$B$4,"Period#"&amp;$B$3,"View#"&amp;$B$10,"Consolidation#"&amp;$B$13,"Data Source#"&amp;$B$11,"Intercompany#"&amp;$B$14,"Movement#"&amp;$B$12,"Custom1#"&amp;$B$6,"Custom2#"&amp;$B$7,"Custom3#"&amp;$B$8,"Custom4#"&amp;$B$9,"Entity#"&amp;$B45,"Account#"&amp;$N$14)+[2]!HsGetValue("FCC","Scenario#"&amp;$B$2,"Years#"&amp;$B$4,"Period#"&amp;$B$3,"View#"&amp;$B$10,"Consolidation#"&amp;$B$13,"Data Source#"&amp;$B$11,"Intercompany#"&amp;$B$14,"Movement#"&amp;$B$12,"Custom1#"&amp;$B$6,"Custom2#"&amp;$B$7,"Custom3#"&amp;$B$8,"Custom4#"&amp;$B$9,"Entity#"&amp;$B45,"Account#"&amp;$N$15)+[2]!HsGetValue("FCC","Scenario#"&amp;$B$2,"Years#"&amp;$B$4,"Period#"&amp;$B$3,"View#"&amp;$B$10,"Consolidation#"&amp;$B$13,"Data Source#"&amp;$B$11,"Intercompany#"&amp;$B$14,"Movement#"&amp;$B$12,"Custom1#"&amp;$B$6,"Custom2#"&amp;$B$7,"Custom3#"&amp;$B$8,"Custom4#"&amp;$B$9,"Entity#"&amp;$B45,"Account#"&amp;$N$16)+[2]!HsGetValue("FCC","Scenario#"&amp;$B$2,"Years#"&amp;$B$4,"Period#"&amp;$B$3,"View#"&amp;$B$10,"Consolidation#"&amp;$B$13,"Data Source#"&amp;$B$11,"Intercompany#"&amp;$B$14,"Movement#"&amp;$B$12,"Custom1#"&amp;$B$6,"Custom2#"&amp;$B$7,"Custom3#"&amp;$B$8,"Custom4#"&amp;$B$9,"Entity#"&amp;$B45,"Account#"&amp;$N$17)+[2]!HsGetValue("FCC","Scenario#"&amp;$B$2,"Years#"&amp;$B$4,"Period#"&amp;$B$3,"View#"&amp;$B$10,"Consolidation#"&amp;$B$13,"Data Source#"&amp;$B$11,"Intercompany#"&amp;$B$14,"Movement#"&amp;$B$12,"Custom1#"&amp;$B$6,"Custom2#"&amp;$B$7,"Custom3#"&amp;$B$8,"Custom4#"&amp;$B$9,"Entity#"&amp;$B45,"Account#"&amp;$N$18)),2)</f>
        <v>#VALUE!</v>
      </c>
      <c r="O45" s="189" t="e">
        <f>ROUND(([2]!HsGetValue("FCC","Scenario#"&amp;$B$2,"Years#"&amp;$B$4,"Period#"&amp;$B$3,"View#"&amp;$B$10,"Consolidation#"&amp;$B$13,"Data Source#"&amp;$B$11,"Intercompany#"&amp;$B$14,"Movement#"&amp;$B$12,"Custom1#"&amp;$B$6,"Custom2#"&amp;$B$7,"Custom3#"&amp;$B$8,"Custom4#"&amp;$B$9,"Entity#"&amp;$B45,"Account#"&amp;$O$15)),2)</f>
        <v>#VALUE!</v>
      </c>
      <c r="P45" s="108" t="e">
        <f>ROUND(([2]!HsGetValue("FCC","Scenario#"&amp;$B$2,"Years#"&amp;$B$4,"Period#"&amp;$B$3,"View#"&amp;$B$10,"Consolidation#"&amp;$B$13,"Data Source#"&amp;$B$11,"Intercompany#"&amp;$B$14,"Movement#"&amp;$B$12,"Custom1#"&amp;$B$6,"Custom2#"&amp;$B$7,"Custom3#"&amp;$B$8,"Custom4#"&amp;$B$9,"Entity#"&amp;$B45,"Account#"&amp;$P$15)+[2]!HsGetValue("FCC","Scenario#"&amp;$B$2,"Years#"&amp;$B$4,"Period#"&amp;$B$3,"View#"&amp;$B$10,"Consolidation#"&amp;$B$13,"Data Source#"&amp;$B$11,"Intercompany#"&amp;$B$14,"Movement#"&amp;$B$12,"Custom1#"&amp;$B$6,"Custom2#"&amp;$B$7,"Custom3#"&amp;$B$8,"Custom4#"&amp;$B$9,"Entity#"&amp;$B45,"Account#"&amp;$P$16)),2)</f>
        <v>#VALUE!</v>
      </c>
      <c r="Q45" s="108" t="e">
        <f>ROUND(([2]!HsGetValue("FCC","Scenario#"&amp;$B$2,"Years#"&amp;$B$4,"Period#"&amp;$B$3,"View#"&amp;$B$10,"Consolidation#"&amp;$B$13,"Data Source#"&amp;$B$11,"Intercompany#"&amp;$B$14,"Movement#"&amp;$B$12,"Custom1#"&amp;$B$6,"Custom2#"&amp;$B$7,"Custom3#"&amp;$B$8,"Custom4#"&amp;$B$9,"Entity#"&amp;$B45,"Account#"&amp;$Q$15)+[2]!HsGetValue("FCC","Scenario#"&amp;$B$2,"Years#"&amp;$B$4,"Period#"&amp;$B$3,"View#"&amp;$B$10,"Consolidation#"&amp;$B$13,"Data Source#"&amp;$B$11,"Intercompany#"&amp;$B$14,"Movement#"&amp;$B$12,"Custom1#"&amp;$B$6,"Custom2#"&amp;$B$7,"Custom3#"&amp;$B$8,"Custom4#"&amp;$B$9,"Entity#"&amp;$B45,"Account#"&amp;$Q$16)),2)</f>
        <v>#VALUE!</v>
      </c>
      <c r="R45" s="108" t="e">
        <f>ROUND(([2]!HsGetValue("FCC","Scenario#"&amp;$B$2,"Years#"&amp;$B$4,"Period#"&amp;$B$3,"View#"&amp;$B$10,"Consolidation#"&amp;$B$13,"Data Source#"&amp;$B$11,"Intercompany#"&amp;$B$14,"Movement#"&amp;$B$12,"Custom1#"&amp;$B$6,"Custom2#"&amp;$B$7,"Custom3#"&amp;$B$8,"Custom4#"&amp;$B$9,"Entity#"&amp;$B45,"Account#"&amp;$R$15)+[2]!HsGetValue("FCC","Scenario#"&amp;$B$2,"Years#"&amp;$B$4,"Period#"&amp;$B$3,"View#"&amp;$B$10,"Consolidation#"&amp;$B$13,"Data Source#"&amp;$B$11,"Intercompany#"&amp;$B$14,"Movement#"&amp;$B$12,"Custom1#"&amp;$B$6,"Custom2#"&amp;$B$7,"Custom3#"&amp;$B$8,"Custom4#"&amp;$B$9,"Entity#"&amp;$B45,"Account#"&amp;$R$16)),2)</f>
        <v>#VALUE!</v>
      </c>
      <c r="S45" s="108" t="e">
        <f>ROUND(([2]!HsGetValue("FCC","Scenario#"&amp;$B$2,"Years#"&amp;$B$4,"Period#"&amp;$B$3,"View#"&amp;$B$10,"Consolidation#"&amp;$B$13,"Data Source#"&amp;$B$11,"Intercompany#"&amp;$B$14,"Movement#"&amp;$B$12,"Custom1#"&amp;$B$6,"Custom2#"&amp;$B$7,"Custom3#"&amp;$B$8,"Custom4#"&amp;$B$9,"Entity#"&amp;$B45,"Account#"&amp;$S$15)),2)</f>
        <v>#VALUE!</v>
      </c>
      <c r="T45" s="108" t="e">
        <f>ROUND(([2]!HsGetValue("FCC","Scenario#"&amp;$B$2,"Years#"&amp;$B$4,"Period#"&amp;$B$3,"View#"&amp;$B$10,"Consolidation#"&amp;$B$13,"Data Source#"&amp;$B$11,"Intercompany#"&amp;$B$14,"Movement#"&amp;$B$12,"Custom1#"&amp;$B$6,"Custom2#"&amp;$B$7,"Custom3#"&amp;$B$8,"Custom4#"&amp;$B$9,"Entity#"&amp;$B45,"Account#"&amp;$T$15)),2)</f>
        <v>#VALUE!</v>
      </c>
      <c r="U45" s="108" t="e">
        <f>ROUND(([2]!HsGetValue("FCC","Scenario#"&amp;$B$2,"Years#"&amp;$B$4,"Period#"&amp;$B$3,"View#"&amp;$B$10,"Consolidation#"&amp;$B$13,"Data Source#"&amp;$B$11,"Intercompany#"&amp;$B$14,"Movement#"&amp;$B$12,"Custom1#"&amp;$B$6,"Custom2#"&amp;$B$7,"Custom3#"&amp;$B$8,"Custom4#"&amp;$B$9,"Entity#"&amp;$B45,"Account#"&amp;$U$15)),2)</f>
        <v>#VALUE!</v>
      </c>
      <c r="V45" s="108"/>
      <c r="W45" s="108" t="e">
        <f>ROUND(([2]!HsGetValue("FCC","Scenario#"&amp;$B$2,"Years#"&amp;$B$4,"Period#"&amp;$B$3,"View#"&amp;$B$10,"Consolidation#"&amp;$B$13,"Data Source#"&amp;$B$11,"Intercompany#"&amp;$B$14,"Movement#"&amp;$B$12,"Custom1#"&amp;$B$6,"Custom2#"&amp;$B$7,"Custom3#"&amp;$B$8,"Custom4#"&amp;$B$9,"Entity#"&amp;$B45,"Account#"&amp;$W$15)),2)</f>
        <v>#VALUE!</v>
      </c>
      <c r="X45" s="108" t="e">
        <f>ROUND(([2]!HsGetValue("FCC","Scenario#"&amp;$B$2,"Years#"&amp;$B$4,"Period#"&amp;$B$3,"View#"&amp;$B$10,"Consolidation#"&amp;$B$13,"Data Source#"&amp;$B$11,"Intercompany#"&amp;$B$14,"Movement#"&amp;$B$12,"Custom1#"&amp;$B$6,"Custom2#"&amp;$B$7,"Custom3#"&amp;$B$8,"Custom4#"&amp;$B$9,"Entity#"&amp;$B45,"Account#"&amp;$X$15)),2)</f>
        <v>#VALUE!</v>
      </c>
      <c r="Y45" s="108" t="e">
        <f>ROUND(([2]!HsGetValue("FCC","Scenario#"&amp;$B$2,"Years#"&amp;$B$4,"Period#"&amp;$B$3,"View#"&amp;$B$10,"Consolidation#"&amp;$B$13,"Data Source#"&amp;$B$11,"Intercompany#"&amp;$B$14,"Movement#"&amp;$B$12,"Custom1#"&amp;$B$6,"Custom2#"&amp;$B$7,"Custom3#"&amp;$B$8,"Custom4#"&amp;$B$9,"Entity#"&amp;$B45,"Account#"&amp;$Y$15)+[2]!HsGetValue("FCC","Scenario#"&amp;$B$2,"Years#"&amp;$B$4,"Period#"&amp;$B$3,"View#"&amp;$B$10,"Consolidation#"&amp;$B$13,"Data Source#"&amp;$B$11,"Intercompany#"&amp;$B$14,"Movement#"&amp;$B$12,"Custom1#"&amp;$B$6,"Custom2#"&amp;$B$7,"Custom3#"&amp;$B$8,"Custom4#"&amp;$B$9,"Entity#"&amp;$B45,"Account#"&amp;$Y$16)),2)</f>
        <v>#VALUE!</v>
      </c>
    </row>
    <row r="46" spans="1:25" ht="15" customHeight="1">
      <c r="A46" s="107" t="s">
        <v>387</v>
      </c>
      <c r="B46" s="107" t="s">
        <v>391</v>
      </c>
      <c r="C46" s="23">
        <v>44400</v>
      </c>
      <c r="D46" s="23" t="s">
        <v>142</v>
      </c>
      <c r="E46" t="s">
        <v>147</v>
      </c>
      <c r="F46" s="22" t="e">
        <f t="shared" si="0"/>
        <v>#VALUE!</v>
      </c>
      <c r="G46" s="108" t="e">
        <f>ROUND(([2]!HsGetValue("FCC","Scenario#"&amp;$B$2,"Years#"&amp;$B$4,"Period#"&amp;$B$3,"View#"&amp;$B$10,"Consolidation#"&amp;$B$13,"Data Source#"&amp;B$11,"Intercompany#"&amp;$B$14,"Movement#"&amp;$B$12,"Custom1#"&amp;$B$6,"Custom2#"&amp;$B$7,"Custom3#"&amp;$B$8,"Custom4#"&amp;$B$9,"Entity#"&amp;$B46,"Account#"&amp;$G$15)+[2]!HsGetValue("FCC","Scenario#"&amp;$B$2,"Years#"&amp;$B$4,"Period#"&amp;$B$3,"View#"&amp;$B$10,"Consolidation#"&amp;$B$13,"Data Source#"&amp;B$11,"Intercompany#"&amp;$B$14,"Movement#"&amp;$B$12,"Custom1#"&amp;$B$6,"Custom2#"&amp;$B$7,"Custom3#"&amp;$B$8,"Custom4#"&amp;$B$9,"Entity#"&amp;$B46,"Account#"&amp;$G$16)),2)</f>
        <v>#VALUE!</v>
      </c>
      <c r="H46" s="273" t="e">
        <f>ROUND(([2]!HsGetValue("FCC","Scenario#"&amp;$B$2,"Years#"&amp;$B$4,"Period#"&amp;$B$3,"View#"&amp;$B$10,"Consolidation#"&amp;$B$13,"Data Source#"&amp;$B$11,"Intercompany#"&amp;$B$14,"Movement#"&amp;$B$12,"Custom1#"&amp;$B$6,"Custom2#"&amp;$B$7,"Custom3#"&amp;$B$8,"Custom4#"&amp;$B$9,"Entity#"&amp;$B46,"Account#"&amp;$H$15)+[2]!HsGetValue("FCC","Scenario#"&amp;$B$2,"Years#"&amp;$B$4,"Period#"&amp;$B$3,"View#"&amp;$B$10,"Consolidation#"&amp;$B$13,"Data Source#"&amp;$B$11,"Intercompany#"&amp;$B$14,"Movement#"&amp;$B$12,"Custom1#"&amp;$B$6,"Custom2#"&amp;$B$7,"Custom3#"&amp;$B$8,"Custom4#"&amp;$B$9,"Entity#"&amp;$B46,"Account#"&amp;$H$16)),2)</f>
        <v>#VALUE!</v>
      </c>
      <c r="I46" s="108" t="e">
        <f>ROUND(([2]!HsGetValue("FCC","Scenario#"&amp;$B$2,"Years#"&amp;$B$4,"Period#"&amp;$B$3,"View#"&amp;$B$10,"Consolidation#"&amp;$B$13,"Data Source#"&amp;$B$11,"Intercompany#"&amp;$B$14,"Movement#"&amp;$B$12,"Custom1#"&amp;$B$6,"Custom2#"&amp;$B$7,"Custom3#"&amp;$B$8,"Custom4#"&amp;$B$9,"Entity#"&amp;$B46,"Account#"&amp;$I$15)+[2]!HsGetValue("FCC","Scenario#"&amp;$B$2,"Years#"&amp;$B$4,"Period#"&amp;$B$3,"View#"&amp;$B$10,"Consolidation#"&amp;$B$13,"Data Source#"&amp;$B$11,"Intercompany#"&amp;$B$14,"Movement#"&amp;$B$12,"Custom1#"&amp;$B$6,"Custom2#"&amp;$B$7,"Custom3#"&amp;$B$8,"Custom4#"&amp;$B$9,"Entity#"&amp;$B46,"Account#"&amp;$I$16)+[2]!HsGetValue("FCC","Scenario#"&amp;$B$2,"Years#"&amp;$B$4,"Period#"&amp;$B$3,"View#"&amp;$B$10,"Consolidation#"&amp;$B$13,"Data Source#"&amp;$B$11,"Intercompany#"&amp;$B$14,"Movement#"&amp;$B$12,"Custom1#"&amp;$B$6,"Custom2#"&amp;$B$7,"Custom3#"&amp;$B$8,"Custom4#"&amp;$B$9,"Entity#"&amp;$B46,"Account#"&amp;$I$17)),2)</f>
        <v>#VALUE!</v>
      </c>
      <c r="J46" s="24" t="e">
        <f>ROUND(([2]!HsGetValue("FCC","Scenario#"&amp;$B$2,"Years#"&amp;$B$4,"Period#"&amp;$B$3,"View#"&amp;$B$10,"Consolidation#"&amp;$B$13,"Data Source#"&amp;$B$11,"Intercompany#"&amp;$B$14,"Movement#"&amp;$B$12,"Custom1#"&amp;$B$6,"Custom2#"&amp;$B$7,"Custom3#"&amp;$B$8,"Custom4#"&amp;$B$9,"Entity#"&amp;$B46,"Account#"&amp;$J$15)+[2]!HsGetValue("FCC","Scenario#"&amp;$B$2,"Years#"&amp;$B$4,"Period#"&amp;$B$3,"View#"&amp;$B$10,"Consolidation#"&amp;$B$13,"Data Source#"&amp;$B$11,"Intercompany#"&amp;$B$14,"Movement#"&amp;$B$12,"Custom1#"&amp;$B$6,"Custom2#"&amp;$B$7,"Custom3#"&amp;$B$8,"Custom4#"&amp;$B$9,"Entity#"&amp;$B46,"Account#"&amp;$J$16)),2)</f>
        <v>#VALUE!</v>
      </c>
      <c r="K46" s="108" t="e">
        <f>ROUND(([2]!HsGetValue("FCC","Scenario#"&amp;$B$2,"Years#"&amp;$B$4,"Period#"&amp;$B$3,"View#"&amp;$B$10,"Consolidation#"&amp;$B$13,"Data Source#"&amp;$B$11,"Intercompany#"&amp;$B$14,"Movement#"&amp;$B$12,"Custom1#"&amp;$B$6,"Custom2#"&amp;$B$7,"Custom3#"&amp;$B$8,"Custom4#"&amp;$B$9,"Entity#"&amp;$B46,"Account#"&amp;$K$15)+[2]!HsGetValue("FCC","Scenario#"&amp;$B$2,"Years#"&amp;$B$4,"Period#"&amp;$B$3,"View#"&amp;$B$10,"Consolidation#"&amp;$B$13,"Data Source#"&amp;$B$11,"Intercompany#"&amp;$B$14,"Movement#"&amp;$B$12,"Custom1#"&amp;$B$6,"Custom2#"&amp;$B$7,"Custom3#"&amp;$B$8,"Custom4#"&amp;$B$9,"Entity#"&amp;$B46,"Account#"&amp;$K$16)+[2]!HsGetValue("FCC","Scenario#"&amp;$B$2,"Years#"&amp;$B$4,"Period#"&amp;$B$3,"View#"&amp;$B$10,"Consolidation#"&amp;$B$13,"Data Source#"&amp;$B$11,"Intercompany#"&amp;$B$14,"Movement#"&amp;$B$12,"Custom1#"&amp;$B$6,"Custom2#"&amp;$B$7,"Custom3#"&amp;$B$8,"Custom4#"&amp;$B$9,"Entity#"&amp;$B46,"Account#"&amp;$K$17)+[2]!HsGetValue("FCC","Scenario#"&amp;$B$2,"Years#"&amp;$B$4,"Period#"&amp;$B$3,"View#"&amp;$B$10,"Consolidation#"&amp;$B$13,"Data Source#"&amp;$B$11,"Intercompany#"&amp;$B$14,"Movement#"&amp;$B$12,"Custom1#"&amp;$B$6,"Custom2#"&amp;$B$7,"Custom3#"&amp;$B$8,"Custom4#"&amp;$B$9,"Entity#"&amp;$B46,"Account#"&amp;$K$18)),2)</f>
        <v>#VALUE!</v>
      </c>
      <c r="L46" s="108" t="e">
        <f>ROUND(([2]!HsGetValue("FCC","Scenario#"&amp;$B$2,"Years#"&amp;$B$4,"Period#"&amp;$B$3,"View#"&amp;$B$10,"Consolidation#"&amp;$B$13,"Data Source#"&amp;$B$11,"Intercompany#"&amp;$B$14,"Movement#"&amp;$B$12,"Custom1#"&amp;$B$6,"Custom2#"&amp;$B$7,"Custom3#"&amp;$B$8,"Custom4#"&amp;$B$9,"Entity#"&amp;$B46,"Account#"&amp;$L$17)+[2]!HsGetValue("FCC","Scenario#"&amp;$B$2,"Years#"&amp;$B$4,"Period#"&amp;$B$3,"View#"&amp;$B$10,"Consolidation#"&amp;$B$13,"Data Source#"&amp;$B$11,"Intercompany#"&amp;$B$14,"Movement#"&amp;$B$12,"Custom1#"&amp;$B$6,"Custom2#"&amp;$B$7,"Custom3#"&amp;$B$8,"Custom4#"&amp;$B$9,"Entity#"&amp;$B46,"Account#"&amp;$L$18)),2)</f>
        <v>#VALUE!</v>
      </c>
      <c r="M46" s="108" t="e">
        <f>ROUND(([2]!HsGetValue("FCC","Scenario#"&amp;$B$2,"Years#"&amp;$B$4,"Period#"&amp;$B$3,"View#"&amp;$B$10,"Consolidation#"&amp;$B$13,"Data Source#"&amp;$B$11,"Intercompany#"&amp;$B$14,"Movement#"&amp;$B$12,"Custom1#"&amp;$B$6,"Custom2#"&amp;$B$7,"Custom3#"&amp;$B$8,"Custom4#"&amp;$B$9,"Entity#"&amp;$B46,"Account#"&amp;$M$15)+[2]!HsGetValue("FCC","Scenario#"&amp;$B$2,"Years#"&amp;$B$4,"Period#"&amp;$B$3,"View#"&amp;$B$10,"Consolidation#"&amp;$B$13,"Data Source#"&amp;$B$11,"Intercompany#"&amp;$B$14,"Movement#"&amp;$B$12,"Custom1#"&amp;$B$6,"Custom2#"&amp;$B$7,"Custom3#"&amp;$B$8,"Custom4#"&amp;$B$9,"Entity#"&amp;$B46,"Account#"&amp;$M$16)),2)</f>
        <v>#VALUE!</v>
      </c>
      <c r="N46" s="189" t="e">
        <f>ROUND(([2]!HsGetValue("FCC","Scenario#"&amp;$B$2,"Years#"&amp;$B$4,"Period#"&amp;$B$3,"View#"&amp;$B$10,"Consolidation#"&amp;$B$13,"Data Source#"&amp;$B$11,"Intercompany#"&amp;$B$14,"Movement#"&amp;$B$12,"Custom1#"&amp;$B$6,"Custom2#"&amp;$B$7,"Custom3#"&amp;$B$8,"Custom4#"&amp;$B$9,"Entity#"&amp;$B46,"Account#"&amp;$N$14)+[2]!HsGetValue("FCC","Scenario#"&amp;$B$2,"Years#"&amp;$B$4,"Period#"&amp;$B$3,"View#"&amp;$B$10,"Consolidation#"&amp;$B$13,"Data Source#"&amp;$B$11,"Intercompany#"&amp;$B$14,"Movement#"&amp;$B$12,"Custom1#"&amp;$B$6,"Custom2#"&amp;$B$7,"Custom3#"&amp;$B$8,"Custom4#"&amp;$B$9,"Entity#"&amp;$B46,"Account#"&amp;$N$15)+[2]!HsGetValue("FCC","Scenario#"&amp;$B$2,"Years#"&amp;$B$4,"Period#"&amp;$B$3,"View#"&amp;$B$10,"Consolidation#"&amp;$B$13,"Data Source#"&amp;$B$11,"Intercompany#"&amp;$B$14,"Movement#"&amp;$B$12,"Custom1#"&amp;$B$6,"Custom2#"&amp;$B$7,"Custom3#"&amp;$B$8,"Custom4#"&amp;$B$9,"Entity#"&amp;$B46,"Account#"&amp;$N$16)+[2]!HsGetValue("FCC","Scenario#"&amp;$B$2,"Years#"&amp;$B$4,"Period#"&amp;$B$3,"View#"&amp;$B$10,"Consolidation#"&amp;$B$13,"Data Source#"&amp;$B$11,"Intercompany#"&amp;$B$14,"Movement#"&amp;$B$12,"Custom1#"&amp;$B$6,"Custom2#"&amp;$B$7,"Custom3#"&amp;$B$8,"Custom4#"&amp;$B$9,"Entity#"&amp;$B46,"Account#"&amp;$N$17)+[2]!HsGetValue("FCC","Scenario#"&amp;$B$2,"Years#"&amp;$B$4,"Period#"&amp;$B$3,"View#"&amp;$B$10,"Consolidation#"&amp;$B$13,"Data Source#"&amp;$B$11,"Intercompany#"&amp;$B$14,"Movement#"&amp;$B$12,"Custom1#"&amp;$B$6,"Custom2#"&amp;$B$7,"Custom3#"&amp;$B$8,"Custom4#"&amp;$B$9,"Entity#"&amp;$B46,"Account#"&amp;$N$18)),2)</f>
        <v>#VALUE!</v>
      </c>
      <c r="O46" s="189" t="e">
        <f>ROUND(([2]!HsGetValue("FCC","Scenario#"&amp;$B$2,"Years#"&amp;$B$4,"Period#"&amp;$B$3,"View#"&amp;$B$10,"Consolidation#"&amp;$B$13,"Data Source#"&amp;$B$11,"Intercompany#"&amp;$B$14,"Movement#"&amp;$B$12,"Custom1#"&amp;$B$6,"Custom2#"&amp;$B$7,"Custom3#"&amp;$B$8,"Custom4#"&amp;$B$9,"Entity#"&amp;$B46,"Account#"&amp;$O$15)),2)</f>
        <v>#VALUE!</v>
      </c>
      <c r="P46" s="108" t="e">
        <f>ROUND(([2]!HsGetValue("FCC","Scenario#"&amp;$B$2,"Years#"&amp;$B$4,"Period#"&amp;$B$3,"View#"&amp;$B$10,"Consolidation#"&amp;$B$13,"Data Source#"&amp;$B$11,"Intercompany#"&amp;$B$14,"Movement#"&amp;$B$12,"Custom1#"&amp;$B$6,"Custom2#"&amp;$B$7,"Custom3#"&amp;$B$8,"Custom4#"&amp;$B$9,"Entity#"&amp;$B46,"Account#"&amp;$P$15)+[2]!HsGetValue("FCC","Scenario#"&amp;$B$2,"Years#"&amp;$B$4,"Period#"&amp;$B$3,"View#"&amp;$B$10,"Consolidation#"&amp;$B$13,"Data Source#"&amp;$B$11,"Intercompany#"&amp;$B$14,"Movement#"&amp;$B$12,"Custom1#"&amp;$B$6,"Custom2#"&amp;$B$7,"Custom3#"&amp;$B$8,"Custom4#"&amp;$B$9,"Entity#"&amp;$B46,"Account#"&amp;$P$16)),2)</f>
        <v>#VALUE!</v>
      </c>
      <c r="Q46" s="108" t="e">
        <f>ROUND(([2]!HsGetValue("FCC","Scenario#"&amp;$B$2,"Years#"&amp;$B$4,"Period#"&amp;$B$3,"View#"&amp;$B$10,"Consolidation#"&amp;$B$13,"Data Source#"&amp;$B$11,"Intercompany#"&amp;$B$14,"Movement#"&amp;$B$12,"Custom1#"&amp;$B$6,"Custom2#"&amp;$B$7,"Custom3#"&amp;$B$8,"Custom4#"&amp;$B$9,"Entity#"&amp;$B46,"Account#"&amp;$Q$15)+[2]!HsGetValue("FCC","Scenario#"&amp;$B$2,"Years#"&amp;$B$4,"Period#"&amp;$B$3,"View#"&amp;$B$10,"Consolidation#"&amp;$B$13,"Data Source#"&amp;$B$11,"Intercompany#"&amp;$B$14,"Movement#"&amp;$B$12,"Custom1#"&amp;$B$6,"Custom2#"&amp;$B$7,"Custom3#"&amp;$B$8,"Custom4#"&amp;$B$9,"Entity#"&amp;$B46,"Account#"&amp;$Q$16)),2)</f>
        <v>#VALUE!</v>
      </c>
      <c r="R46" s="108" t="e">
        <f>ROUND(([2]!HsGetValue("FCC","Scenario#"&amp;$B$2,"Years#"&amp;$B$4,"Period#"&amp;$B$3,"View#"&amp;$B$10,"Consolidation#"&amp;$B$13,"Data Source#"&amp;$B$11,"Intercompany#"&amp;$B$14,"Movement#"&amp;$B$12,"Custom1#"&amp;$B$6,"Custom2#"&amp;$B$7,"Custom3#"&amp;$B$8,"Custom4#"&amp;$B$9,"Entity#"&amp;$B46,"Account#"&amp;$R$15)+[2]!HsGetValue("FCC","Scenario#"&amp;$B$2,"Years#"&amp;$B$4,"Period#"&amp;$B$3,"View#"&amp;$B$10,"Consolidation#"&amp;$B$13,"Data Source#"&amp;$B$11,"Intercompany#"&amp;$B$14,"Movement#"&amp;$B$12,"Custom1#"&amp;$B$6,"Custom2#"&amp;$B$7,"Custom3#"&amp;$B$8,"Custom4#"&amp;$B$9,"Entity#"&amp;$B46,"Account#"&amp;$R$16)),2)</f>
        <v>#VALUE!</v>
      </c>
      <c r="S46" s="108" t="e">
        <f>ROUND(([2]!HsGetValue("FCC","Scenario#"&amp;$B$2,"Years#"&amp;$B$4,"Period#"&amp;$B$3,"View#"&amp;$B$10,"Consolidation#"&amp;$B$13,"Data Source#"&amp;$B$11,"Intercompany#"&amp;$B$14,"Movement#"&amp;$B$12,"Custom1#"&amp;$B$6,"Custom2#"&amp;$B$7,"Custom3#"&amp;$B$8,"Custom4#"&amp;$B$9,"Entity#"&amp;$B46,"Account#"&amp;$S$15)),2)</f>
        <v>#VALUE!</v>
      </c>
      <c r="T46" s="108" t="e">
        <f>ROUND(([2]!HsGetValue("FCC","Scenario#"&amp;$B$2,"Years#"&amp;$B$4,"Period#"&amp;$B$3,"View#"&amp;$B$10,"Consolidation#"&amp;$B$13,"Data Source#"&amp;$B$11,"Intercompany#"&amp;$B$14,"Movement#"&amp;$B$12,"Custom1#"&amp;$B$6,"Custom2#"&amp;$B$7,"Custom3#"&amp;$B$8,"Custom4#"&amp;$B$9,"Entity#"&amp;$B46,"Account#"&amp;$T$15)),2)</f>
        <v>#VALUE!</v>
      </c>
      <c r="U46" s="108" t="e">
        <f>ROUND(([2]!HsGetValue("FCC","Scenario#"&amp;$B$2,"Years#"&amp;$B$4,"Period#"&amp;$B$3,"View#"&amp;$B$10,"Consolidation#"&amp;$B$13,"Data Source#"&amp;$B$11,"Intercompany#"&amp;$B$14,"Movement#"&amp;$B$12,"Custom1#"&amp;$B$6,"Custom2#"&amp;$B$7,"Custom3#"&amp;$B$8,"Custom4#"&amp;$B$9,"Entity#"&amp;$B46,"Account#"&amp;$U$15)),2)</f>
        <v>#VALUE!</v>
      </c>
      <c r="V46" s="108"/>
      <c r="W46" s="108" t="e">
        <f>ROUND(([2]!HsGetValue("FCC","Scenario#"&amp;$B$2,"Years#"&amp;$B$4,"Period#"&amp;$B$3,"View#"&amp;$B$10,"Consolidation#"&amp;$B$13,"Data Source#"&amp;$B$11,"Intercompany#"&amp;$B$14,"Movement#"&amp;$B$12,"Custom1#"&amp;$B$6,"Custom2#"&amp;$B$7,"Custom3#"&amp;$B$8,"Custom4#"&amp;$B$9,"Entity#"&amp;$B46,"Account#"&amp;$W$15)),2)</f>
        <v>#VALUE!</v>
      </c>
      <c r="X46" s="108" t="e">
        <f>ROUND(([2]!HsGetValue("FCC","Scenario#"&amp;$B$2,"Years#"&amp;$B$4,"Period#"&amp;$B$3,"View#"&amp;$B$10,"Consolidation#"&amp;$B$13,"Data Source#"&amp;$B$11,"Intercompany#"&amp;$B$14,"Movement#"&amp;$B$12,"Custom1#"&amp;$B$6,"Custom2#"&amp;$B$7,"Custom3#"&amp;$B$8,"Custom4#"&amp;$B$9,"Entity#"&amp;$B46,"Account#"&amp;$X$15)),2)</f>
        <v>#VALUE!</v>
      </c>
      <c r="Y46" s="108" t="e">
        <f>ROUND(([2]!HsGetValue("FCC","Scenario#"&amp;$B$2,"Years#"&amp;$B$4,"Period#"&amp;$B$3,"View#"&amp;$B$10,"Consolidation#"&amp;$B$13,"Data Source#"&amp;$B$11,"Intercompany#"&amp;$B$14,"Movement#"&amp;$B$12,"Custom1#"&amp;$B$6,"Custom2#"&amp;$B$7,"Custom3#"&amp;$B$8,"Custom4#"&amp;$B$9,"Entity#"&amp;$B46,"Account#"&amp;$Y$15)+[2]!HsGetValue("FCC","Scenario#"&amp;$B$2,"Years#"&amp;$B$4,"Period#"&amp;$B$3,"View#"&amp;$B$10,"Consolidation#"&amp;$B$13,"Data Source#"&amp;$B$11,"Intercompany#"&amp;$B$14,"Movement#"&amp;$B$12,"Custom1#"&amp;$B$6,"Custom2#"&amp;$B$7,"Custom3#"&amp;$B$8,"Custom4#"&amp;$B$9,"Entity#"&amp;$B46,"Account#"&amp;$Y$16)),2)</f>
        <v>#VALUE!</v>
      </c>
    </row>
    <row r="47" spans="1:25">
      <c r="A47" s="107" t="s">
        <v>387</v>
      </c>
      <c r="B47" s="107" t="s">
        <v>292</v>
      </c>
      <c r="C47" s="23">
        <v>46100</v>
      </c>
      <c r="D47" s="23" t="s">
        <v>142</v>
      </c>
      <c r="E47" t="s">
        <v>69</v>
      </c>
      <c r="F47" s="22" t="e">
        <f t="shared" si="0"/>
        <v>#VALUE!</v>
      </c>
      <c r="G47" s="121" t="s">
        <v>570</v>
      </c>
      <c r="H47" s="273" t="e">
        <f>ROUND(([2]!HsGetValue("FCC","Scenario#"&amp;$B$2,"Years#"&amp;$B$4,"Period#"&amp;$B$3,"View#"&amp;$B$10,"Consolidation#"&amp;$B$13,"Data Source#"&amp;$B$11,"Intercompany#"&amp;$B$14,"Movement#"&amp;$B$12,"Custom1#"&amp;$B$6,"Custom2#"&amp;$B$7,"Custom3#"&amp;$B$8,"Custom4#"&amp;$B$9,"Entity#"&amp;$B47,"Account#"&amp;$H$15)+[2]!HsGetValue("FCC","Scenario#"&amp;$B$2,"Years#"&amp;$B$4,"Period#"&amp;$B$3,"View#"&amp;$B$10,"Consolidation#"&amp;$B$13,"Data Source#"&amp;$B$11,"Intercompany#"&amp;$B$14,"Movement#"&amp;$B$12,"Custom1#"&amp;$B$6,"Custom2#"&amp;$B$7,"Custom3#"&amp;$B$8,"Custom4#"&amp;$B$9,"Entity#"&amp;$B47,"Account#"&amp;$H$16)),2)</f>
        <v>#VALUE!</v>
      </c>
      <c r="I47" s="108" t="e">
        <f>ROUND(([2]!HsGetValue("FCC","Scenario#"&amp;$B$2,"Years#"&amp;$B$4,"Period#"&amp;$B$3,"View#"&amp;$B$10,"Consolidation#"&amp;$B$13,"Data Source#"&amp;$B$11,"Intercompany#"&amp;$B$14,"Movement#"&amp;$B$12,"Custom1#"&amp;$B$6,"Custom2#"&amp;$B$7,"Custom3#"&amp;$B$8,"Custom4#"&amp;$B$9,"Entity#"&amp;$B47,"Account#"&amp;$I$15)+[2]!HsGetValue("FCC","Scenario#"&amp;$B$2,"Years#"&amp;$B$4,"Period#"&amp;$B$3,"View#"&amp;$B$10,"Consolidation#"&amp;$B$13,"Data Source#"&amp;$B$11,"Intercompany#"&amp;$B$14,"Movement#"&amp;$B$12,"Custom1#"&amp;$B$6,"Custom2#"&amp;$B$7,"Custom3#"&amp;$B$8,"Custom4#"&amp;$B$9,"Entity#"&amp;$B47,"Account#"&amp;$I$16)+[2]!HsGetValue("FCC","Scenario#"&amp;$B$2,"Years#"&amp;$B$4,"Period#"&amp;$B$3,"View#"&amp;$B$10,"Consolidation#"&amp;$B$13,"Data Source#"&amp;$B$11,"Intercompany#"&amp;$B$14,"Movement#"&amp;$B$12,"Custom1#"&amp;$B$6,"Custom2#"&amp;$B$7,"Custom3#"&amp;$B$8,"Custom4#"&amp;$B$9,"Entity#"&amp;$B47,"Account#"&amp;$I$17)),2)</f>
        <v>#VALUE!</v>
      </c>
      <c r="J47" s="24" t="e">
        <f>ROUND(([2]!HsGetValue("FCC","Scenario#"&amp;$B$2,"Years#"&amp;$B$4,"Period#"&amp;$B$3,"View#"&amp;$B$10,"Consolidation#"&amp;$B$13,"Data Source#"&amp;$B$11,"Intercompany#"&amp;$B$14,"Movement#"&amp;$B$12,"Custom1#"&amp;$B$6,"Custom2#"&amp;$B$7,"Custom3#"&amp;$B$8,"Custom4#"&amp;$B$9,"Entity#"&amp;$B47,"Account#"&amp;$J$15)+[2]!HsGetValue("FCC","Scenario#"&amp;$B$2,"Years#"&amp;$B$4,"Period#"&amp;$B$3,"View#"&amp;$B$10,"Consolidation#"&amp;$B$13,"Data Source#"&amp;$B$11,"Intercompany#"&amp;$B$14,"Movement#"&amp;$B$12,"Custom1#"&amp;$B$6,"Custom2#"&amp;$B$7,"Custom3#"&amp;$B$8,"Custom4#"&amp;$B$9,"Entity#"&amp;$B47,"Account#"&amp;$J$16)),2)</f>
        <v>#VALUE!</v>
      </c>
      <c r="K47" s="108">
        <f>9036697.34-2151286.85</f>
        <v>6885410.4900000002</v>
      </c>
      <c r="L47" s="108">
        <f>2290618.05-1191604.18</f>
        <v>1099013.8699999999</v>
      </c>
      <c r="M47" s="108" t="e">
        <f>ROUND(([2]!HsGetValue("FCC","Scenario#"&amp;$B$2,"Years#"&amp;$B$4,"Period#"&amp;$B$3,"View#"&amp;$B$10,"Consolidation#"&amp;$B$13,"Data Source#"&amp;$B$11,"Intercompany#"&amp;$B$14,"Movement#"&amp;$B$12,"Custom1#"&amp;$B$6,"Custom2#"&amp;$B$7,"Custom3#"&amp;$B$8,"Custom4#"&amp;$B$9,"Entity#"&amp;$B47,"Account#"&amp;$M$15)+[2]!HsGetValue("FCC","Scenario#"&amp;$B$2,"Years#"&amp;$B$4,"Period#"&amp;$B$3,"View#"&amp;$B$10,"Consolidation#"&amp;$B$13,"Data Source#"&amp;$B$11,"Intercompany#"&amp;$B$14,"Movement#"&amp;$B$12,"Custom1#"&amp;$B$6,"Custom2#"&amp;$B$7,"Custom3#"&amp;$B$8,"Custom4#"&amp;$B$9,"Entity#"&amp;$B47,"Account#"&amp;$M$16)),2)</f>
        <v>#VALUE!</v>
      </c>
      <c r="N47" s="189" t="e">
        <f>ROUND(([2]!HsGetValue("FCC","Scenario#"&amp;$B$2,"Years#"&amp;$B$4,"Period#"&amp;$B$3,"View#"&amp;$B$10,"Consolidation#"&amp;$B$13,"Data Source#"&amp;$B$11,"Intercompany#"&amp;$B$14,"Movement#"&amp;$B$12,"Custom1#"&amp;$B$6,"Custom2#"&amp;$B$7,"Custom3#"&amp;$B$8,"Custom4#"&amp;$B$9,"Entity#"&amp;$B47,"Account#"&amp;$N$14)+[2]!HsGetValue("FCC","Scenario#"&amp;$B$2,"Years#"&amp;$B$4,"Period#"&amp;$B$3,"View#"&amp;$B$10,"Consolidation#"&amp;$B$13,"Data Source#"&amp;$B$11,"Intercompany#"&amp;$B$14,"Movement#"&amp;$B$12,"Custom1#"&amp;$B$6,"Custom2#"&amp;$B$7,"Custom3#"&amp;$B$8,"Custom4#"&amp;$B$9,"Entity#"&amp;$B47,"Account#"&amp;$N$15)+[2]!HsGetValue("FCC","Scenario#"&amp;$B$2,"Years#"&amp;$B$4,"Period#"&amp;$B$3,"View#"&amp;$B$10,"Consolidation#"&amp;$B$13,"Data Source#"&amp;$B$11,"Intercompany#"&amp;$B$14,"Movement#"&amp;$B$12,"Custom1#"&amp;$B$6,"Custom2#"&amp;$B$7,"Custom3#"&amp;$B$8,"Custom4#"&amp;$B$9,"Entity#"&amp;$B47,"Account#"&amp;$N$16)+[2]!HsGetValue("FCC","Scenario#"&amp;$B$2,"Years#"&amp;$B$4,"Period#"&amp;$B$3,"View#"&amp;$B$10,"Consolidation#"&amp;$B$13,"Data Source#"&amp;$B$11,"Intercompany#"&amp;$B$14,"Movement#"&amp;$B$12,"Custom1#"&amp;$B$6,"Custom2#"&amp;$B$7,"Custom3#"&amp;$B$8,"Custom4#"&amp;$B$9,"Entity#"&amp;$B47,"Account#"&amp;$N$17)+[2]!HsGetValue("FCC","Scenario#"&amp;$B$2,"Years#"&amp;$B$4,"Period#"&amp;$B$3,"View#"&amp;$B$10,"Consolidation#"&amp;$B$13,"Data Source#"&amp;$B$11,"Intercompany#"&amp;$B$14,"Movement#"&amp;$B$12,"Custom1#"&amp;$B$6,"Custom2#"&amp;$B$7,"Custom3#"&amp;$B$8,"Custom4#"&amp;$B$9,"Entity#"&amp;$B47,"Account#"&amp;$N$18)),2)</f>
        <v>#VALUE!</v>
      </c>
      <c r="O47" s="189" t="e">
        <f>ROUND(([2]!HsGetValue("FCC","Scenario#"&amp;$B$2,"Years#"&amp;$B$4,"Period#"&amp;$B$3,"View#"&amp;$B$10,"Consolidation#"&amp;$B$13,"Data Source#"&amp;$B$11,"Intercompany#"&amp;$B$14,"Movement#"&amp;$B$12,"Custom1#"&amp;$B$6,"Custom2#"&amp;$B$7,"Custom3#"&amp;$B$8,"Custom4#"&amp;$B$9,"Entity#"&amp;$B47,"Account#"&amp;$O$15)),2)</f>
        <v>#VALUE!</v>
      </c>
      <c r="P47" s="108" t="e">
        <f>ROUND(([2]!HsGetValue("FCC","Scenario#"&amp;$B$2,"Years#"&amp;$B$4,"Period#"&amp;$B$3,"View#"&amp;$B$10,"Consolidation#"&amp;$B$13,"Data Source#"&amp;$B$11,"Intercompany#"&amp;$B$14,"Movement#"&amp;$B$12,"Custom1#"&amp;$B$6,"Custom2#"&amp;$B$7,"Custom3#"&amp;$B$8,"Custom4#"&amp;$B$9,"Entity#"&amp;$B47,"Account#"&amp;$P$15)+[2]!HsGetValue("FCC","Scenario#"&amp;$B$2,"Years#"&amp;$B$4,"Period#"&amp;$B$3,"View#"&amp;$B$10,"Consolidation#"&amp;$B$13,"Data Source#"&amp;$B$11,"Intercompany#"&amp;$B$14,"Movement#"&amp;$B$12,"Custom1#"&amp;$B$6,"Custom2#"&amp;$B$7,"Custom3#"&amp;$B$8,"Custom4#"&amp;$B$9,"Entity#"&amp;$B47,"Account#"&amp;$P$16)),2)</f>
        <v>#VALUE!</v>
      </c>
      <c r="Q47" s="108" t="e">
        <f>ROUND(([2]!HsGetValue("FCC","Scenario#"&amp;$B$2,"Years#"&amp;$B$4,"Period#"&amp;$B$3,"View#"&amp;$B$10,"Consolidation#"&amp;$B$13,"Data Source#"&amp;$B$11,"Intercompany#"&amp;$B$14,"Movement#"&amp;$B$12,"Custom1#"&amp;$B$6,"Custom2#"&amp;$B$7,"Custom3#"&amp;$B$8,"Custom4#"&amp;$B$9,"Entity#"&amp;$B47,"Account#"&amp;$Q$15)+[2]!HsGetValue("FCC","Scenario#"&amp;$B$2,"Years#"&amp;$B$4,"Period#"&amp;$B$3,"View#"&amp;$B$10,"Consolidation#"&amp;$B$13,"Data Source#"&amp;$B$11,"Intercompany#"&amp;$B$14,"Movement#"&amp;$B$12,"Custom1#"&amp;$B$6,"Custom2#"&amp;$B$7,"Custom3#"&amp;$B$8,"Custom4#"&amp;$B$9,"Entity#"&amp;$B47,"Account#"&amp;$Q$16)),2)</f>
        <v>#VALUE!</v>
      </c>
      <c r="R47" s="108" t="e">
        <f>ROUND(([2]!HsGetValue("FCC","Scenario#"&amp;$B$2,"Years#"&amp;$B$4,"Period#"&amp;$B$3,"View#"&amp;$B$10,"Consolidation#"&amp;$B$13,"Data Source#"&amp;$B$11,"Intercompany#"&amp;$B$14,"Movement#"&amp;$B$12,"Custom1#"&amp;$B$6,"Custom2#"&amp;$B$7,"Custom3#"&amp;$B$8,"Custom4#"&amp;$B$9,"Entity#"&amp;$B47,"Account#"&amp;$R$15)+[2]!HsGetValue("FCC","Scenario#"&amp;$B$2,"Years#"&amp;$B$4,"Period#"&amp;$B$3,"View#"&amp;$B$10,"Consolidation#"&amp;$B$13,"Data Source#"&amp;$B$11,"Intercompany#"&amp;$B$14,"Movement#"&amp;$B$12,"Custom1#"&amp;$B$6,"Custom2#"&amp;$B$7,"Custom3#"&amp;$B$8,"Custom4#"&amp;$B$9,"Entity#"&amp;$B47,"Account#"&amp;$R$16)),2)</f>
        <v>#VALUE!</v>
      </c>
      <c r="S47" s="108" t="e">
        <f>ROUND(([2]!HsGetValue("FCC","Scenario#"&amp;$B$2,"Years#"&amp;$B$4,"Period#"&amp;$B$3,"View#"&amp;$B$10,"Consolidation#"&amp;$B$13,"Data Source#"&amp;$B$11,"Intercompany#"&amp;$B$14,"Movement#"&amp;$B$12,"Custom1#"&amp;$B$6,"Custom2#"&amp;$B$7,"Custom3#"&amp;$B$8,"Custom4#"&amp;$B$9,"Entity#"&amp;$B47,"Account#"&amp;$S$15)),2)</f>
        <v>#VALUE!</v>
      </c>
      <c r="T47" s="108" t="e">
        <f>ROUND(([2]!HsGetValue("FCC","Scenario#"&amp;$B$2,"Years#"&amp;$B$4,"Period#"&amp;$B$3,"View#"&amp;$B$10,"Consolidation#"&amp;$B$13,"Data Source#"&amp;$B$11,"Intercompany#"&amp;$B$14,"Movement#"&amp;$B$12,"Custom1#"&amp;$B$6,"Custom2#"&amp;$B$7,"Custom3#"&amp;$B$8,"Custom4#"&amp;$B$9,"Entity#"&amp;$B47,"Account#"&amp;$T$15)),2)</f>
        <v>#VALUE!</v>
      </c>
      <c r="U47" s="108" t="e">
        <f>ROUND(([2]!HsGetValue("FCC","Scenario#"&amp;$B$2,"Years#"&amp;$B$4,"Period#"&amp;$B$3,"View#"&amp;$B$10,"Consolidation#"&amp;$B$13,"Data Source#"&amp;$B$11,"Intercompany#"&amp;$B$14,"Movement#"&amp;$B$12,"Custom1#"&amp;$B$6,"Custom2#"&amp;$B$7,"Custom3#"&amp;$B$8,"Custom4#"&amp;$B$9,"Entity#"&amp;$B47,"Account#"&amp;$U$15)),2)</f>
        <v>#VALUE!</v>
      </c>
      <c r="V47" s="108"/>
      <c r="W47" s="108" t="e">
        <f>ROUND(([2]!HsGetValue("FCC","Scenario#"&amp;$B$2,"Years#"&amp;$B$4,"Period#"&amp;$B$3,"View#"&amp;$B$10,"Consolidation#"&amp;$B$13,"Data Source#"&amp;$B$11,"Intercompany#"&amp;$B$14,"Movement#"&amp;$B$12,"Custom1#"&amp;$B$6,"Custom2#"&amp;$B$7,"Custom3#"&amp;$B$8,"Custom4#"&amp;$B$9,"Entity#"&amp;$B47,"Account#"&amp;$W$15)),2)</f>
        <v>#VALUE!</v>
      </c>
      <c r="X47" s="108" t="e">
        <f>ROUND(([2]!HsGetValue("FCC","Scenario#"&amp;$B$2,"Years#"&amp;$B$4,"Period#"&amp;$B$3,"View#"&amp;$B$10,"Consolidation#"&amp;$B$13,"Data Source#"&amp;$B$11,"Intercompany#"&amp;$B$14,"Movement#"&amp;$B$12,"Custom1#"&amp;$B$6,"Custom2#"&amp;$B$7,"Custom3#"&amp;$B$8,"Custom4#"&amp;$B$9,"Entity#"&amp;$B47,"Account#"&amp;$X$15)),2)</f>
        <v>#VALUE!</v>
      </c>
      <c r="Y47" s="108" t="e">
        <f>ROUND(([2]!HsGetValue("FCC","Scenario#"&amp;$B$2,"Years#"&amp;$B$4,"Period#"&amp;$B$3,"View#"&amp;$B$10,"Consolidation#"&amp;$B$13,"Data Source#"&amp;$B$11,"Intercompany#"&amp;$B$14,"Movement#"&amp;$B$12,"Custom1#"&amp;$B$6,"Custom2#"&amp;$B$7,"Custom3#"&amp;$B$8,"Custom4#"&amp;$B$9,"Entity#"&amp;$B47,"Account#"&amp;$Y$15)+[2]!HsGetValue("FCC","Scenario#"&amp;$B$2,"Years#"&amp;$B$4,"Period#"&amp;$B$3,"View#"&amp;$B$10,"Consolidation#"&amp;$B$13,"Data Source#"&amp;$B$11,"Intercompany#"&amp;$B$14,"Movement#"&amp;$B$12,"Custom1#"&amp;$B$6,"Custom2#"&amp;$B$7,"Custom3#"&amp;$B$8,"Custom4#"&amp;$B$9,"Entity#"&amp;$B47,"Account#"&amp;$Y$16)),2)</f>
        <v>#VALUE!</v>
      </c>
    </row>
    <row r="48" spans="1:25">
      <c r="A48" s="107" t="s">
        <v>387</v>
      </c>
      <c r="B48" s="107" t="s">
        <v>293</v>
      </c>
      <c r="C48" s="23">
        <v>46200</v>
      </c>
      <c r="D48" s="23" t="s">
        <v>142</v>
      </c>
      <c r="E48" t="s">
        <v>70</v>
      </c>
      <c r="F48" s="22" t="e">
        <f t="shared" si="0"/>
        <v>#VALUE!</v>
      </c>
      <c r="G48" s="121" t="s">
        <v>570</v>
      </c>
      <c r="H48" s="273" t="e">
        <f>ROUND(([2]!HsGetValue("FCC","Scenario#"&amp;$B$2,"Years#"&amp;$B$4,"Period#"&amp;$B$3,"View#"&amp;$B$10,"Consolidation#"&amp;$B$13,"Data Source#"&amp;$B$11,"Intercompany#"&amp;$B$14,"Movement#"&amp;$B$12,"Custom1#"&amp;$B$6,"Custom2#"&amp;$B$7,"Custom3#"&amp;$B$8,"Custom4#"&amp;$B$9,"Entity#"&amp;$B48,"Account#"&amp;$H$15)+[2]!HsGetValue("FCC","Scenario#"&amp;$B$2,"Years#"&amp;$B$4,"Period#"&amp;$B$3,"View#"&amp;$B$10,"Consolidation#"&amp;$B$13,"Data Source#"&amp;$B$11,"Intercompany#"&amp;$B$14,"Movement#"&amp;$B$12,"Custom1#"&amp;$B$6,"Custom2#"&amp;$B$7,"Custom3#"&amp;$B$8,"Custom4#"&amp;$B$9,"Entity#"&amp;$B48,"Account#"&amp;$H$16)),2)</f>
        <v>#VALUE!</v>
      </c>
      <c r="I48" s="108" t="e">
        <f>ROUND(([2]!HsGetValue("FCC","Scenario#"&amp;$B$2,"Years#"&amp;$B$4,"Period#"&amp;$B$3,"View#"&amp;$B$10,"Consolidation#"&amp;$B$13,"Data Source#"&amp;$B$11,"Intercompany#"&amp;$B$14,"Movement#"&amp;$B$12,"Custom1#"&amp;$B$6,"Custom2#"&amp;$B$7,"Custom3#"&amp;$B$8,"Custom4#"&amp;$B$9,"Entity#"&amp;$B48,"Account#"&amp;$I$15)+[2]!HsGetValue("FCC","Scenario#"&amp;$B$2,"Years#"&amp;$B$4,"Period#"&amp;$B$3,"View#"&amp;$B$10,"Consolidation#"&amp;$B$13,"Data Source#"&amp;$B$11,"Intercompany#"&amp;$B$14,"Movement#"&amp;$B$12,"Custom1#"&amp;$B$6,"Custom2#"&amp;$B$7,"Custom3#"&amp;$B$8,"Custom4#"&amp;$B$9,"Entity#"&amp;$B48,"Account#"&amp;$I$16)+[2]!HsGetValue("FCC","Scenario#"&amp;$B$2,"Years#"&amp;$B$4,"Period#"&amp;$B$3,"View#"&amp;$B$10,"Consolidation#"&amp;$B$13,"Data Source#"&amp;$B$11,"Intercompany#"&amp;$B$14,"Movement#"&amp;$B$12,"Custom1#"&amp;$B$6,"Custom2#"&amp;$B$7,"Custom3#"&amp;$B$8,"Custom4#"&amp;$B$9,"Entity#"&amp;$B48,"Account#"&amp;$I$17)),2)</f>
        <v>#VALUE!</v>
      </c>
      <c r="J48" s="24" t="e">
        <f>ROUND(([2]!HsGetValue("FCC","Scenario#"&amp;$B$2,"Years#"&amp;$B$4,"Period#"&amp;$B$3,"View#"&amp;$B$10,"Consolidation#"&amp;$B$13,"Data Source#"&amp;$B$11,"Intercompany#"&amp;$B$14,"Movement#"&amp;$B$12,"Custom1#"&amp;$B$6,"Custom2#"&amp;$B$7,"Custom3#"&amp;$B$8,"Custom4#"&amp;$B$9,"Entity#"&amp;$B48,"Account#"&amp;$J$15)+[2]!HsGetValue("FCC","Scenario#"&amp;$B$2,"Years#"&amp;$B$4,"Period#"&amp;$B$3,"View#"&amp;$B$10,"Consolidation#"&amp;$B$13,"Data Source#"&amp;$B$11,"Intercompany#"&amp;$B$14,"Movement#"&amp;$B$12,"Custom1#"&amp;$B$6,"Custom2#"&amp;$B$7,"Custom3#"&amp;$B$8,"Custom4#"&amp;$B$9,"Entity#"&amp;$B48,"Account#"&amp;$J$16)),2)</f>
        <v>#VALUE!</v>
      </c>
      <c r="K48" s="108">
        <f>31751276.53-4431963.4</f>
        <v>27319313.130000003</v>
      </c>
      <c r="L48" s="108">
        <f>1240124.23-414448.24</f>
        <v>825675.99</v>
      </c>
      <c r="M48" s="108" t="e">
        <f>ROUND(([2]!HsGetValue("FCC","Scenario#"&amp;$B$2,"Years#"&amp;$B$4,"Period#"&amp;$B$3,"View#"&amp;$B$10,"Consolidation#"&amp;$B$13,"Data Source#"&amp;$B$11,"Intercompany#"&amp;$B$14,"Movement#"&amp;$B$12,"Custom1#"&amp;$B$6,"Custom2#"&amp;$B$7,"Custom3#"&amp;$B$8,"Custom4#"&amp;$B$9,"Entity#"&amp;$B48,"Account#"&amp;$M$15)+[2]!HsGetValue("FCC","Scenario#"&amp;$B$2,"Years#"&amp;$B$4,"Period#"&amp;$B$3,"View#"&amp;$B$10,"Consolidation#"&amp;$B$13,"Data Source#"&amp;$B$11,"Intercompany#"&amp;$B$14,"Movement#"&amp;$B$12,"Custom1#"&amp;$B$6,"Custom2#"&amp;$B$7,"Custom3#"&amp;$B$8,"Custom4#"&amp;$B$9,"Entity#"&amp;$B48,"Account#"&amp;$M$16)),2)</f>
        <v>#VALUE!</v>
      </c>
      <c r="N48" s="189" t="e">
        <f>ROUND(([2]!HsGetValue("FCC","Scenario#"&amp;$B$2,"Years#"&amp;$B$4,"Period#"&amp;$B$3,"View#"&amp;$B$10,"Consolidation#"&amp;$B$13,"Data Source#"&amp;$B$11,"Intercompany#"&amp;$B$14,"Movement#"&amp;$B$12,"Custom1#"&amp;$B$6,"Custom2#"&amp;$B$7,"Custom3#"&amp;$B$8,"Custom4#"&amp;$B$9,"Entity#"&amp;$B48,"Account#"&amp;$N$14)+[2]!HsGetValue("FCC","Scenario#"&amp;$B$2,"Years#"&amp;$B$4,"Period#"&amp;$B$3,"View#"&amp;$B$10,"Consolidation#"&amp;$B$13,"Data Source#"&amp;$B$11,"Intercompany#"&amp;$B$14,"Movement#"&amp;$B$12,"Custom1#"&amp;$B$6,"Custom2#"&amp;$B$7,"Custom3#"&amp;$B$8,"Custom4#"&amp;$B$9,"Entity#"&amp;$B48,"Account#"&amp;$N$15)+[2]!HsGetValue("FCC","Scenario#"&amp;$B$2,"Years#"&amp;$B$4,"Period#"&amp;$B$3,"View#"&amp;$B$10,"Consolidation#"&amp;$B$13,"Data Source#"&amp;$B$11,"Intercompany#"&amp;$B$14,"Movement#"&amp;$B$12,"Custom1#"&amp;$B$6,"Custom2#"&amp;$B$7,"Custom3#"&amp;$B$8,"Custom4#"&amp;$B$9,"Entity#"&amp;$B48,"Account#"&amp;$N$16)+[2]!HsGetValue("FCC","Scenario#"&amp;$B$2,"Years#"&amp;$B$4,"Period#"&amp;$B$3,"View#"&amp;$B$10,"Consolidation#"&amp;$B$13,"Data Source#"&amp;$B$11,"Intercompany#"&amp;$B$14,"Movement#"&amp;$B$12,"Custom1#"&amp;$B$6,"Custom2#"&amp;$B$7,"Custom3#"&amp;$B$8,"Custom4#"&amp;$B$9,"Entity#"&amp;$B48,"Account#"&amp;$N$17)+[2]!HsGetValue("FCC","Scenario#"&amp;$B$2,"Years#"&amp;$B$4,"Period#"&amp;$B$3,"View#"&amp;$B$10,"Consolidation#"&amp;$B$13,"Data Source#"&amp;$B$11,"Intercompany#"&amp;$B$14,"Movement#"&amp;$B$12,"Custom1#"&amp;$B$6,"Custom2#"&amp;$B$7,"Custom3#"&amp;$B$8,"Custom4#"&amp;$B$9,"Entity#"&amp;$B48,"Account#"&amp;$N$18)),2)</f>
        <v>#VALUE!</v>
      </c>
      <c r="O48" s="189" t="e">
        <f>ROUND(([2]!HsGetValue("FCC","Scenario#"&amp;$B$2,"Years#"&amp;$B$4,"Period#"&amp;$B$3,"View#"&amp;$B$10,"Consolidation#"&amp;$B$13,"Data Source#"&amp;$B$11,"Intercompany#"&amp;$B$14,"Movement#"&amp;$B$12,"Custom1#"&amp;$B$6,"Custom2#"&amp;$B$7,"Custom3#"&amp;$B$8,"Custom4#"&amp;$B$9,"Entity#"&amp;$B48,"Account#"&amp;$O$15)),2)</f>
        <v>#VALUE!</v>
      </c>
      <c r="P48" s="108" t="e">
        <f>ROUND(([2]!HsGetValue("FCC","Scenario#"&amp;$B$2,"Years#"&amp;$B$4,"Period#"&amp;$B$3,"View#"&amp;$B$10,"Consolidation#"&amp;$B$13,"Data Source#"&amp;$B$11,"Intercompany#"&amp;$B$14,"Movement#"&amp;$B$12,"Custom1#"&amp;$B$6,"Custom2#"&amp;$B$7,"Custom3#"&amp;$B$8,"Custom4#"&amp;$B$9,"Entity#"&amp;$B48,"Account#"&amp;$P$15)+[2]!HsGetValue("FCC","Scenario#"&amp;$B$2,"Years#"&amp;$B$4,"Period#"&amp;$B$3,"View#"&amp;$B$10,"Consolidation#"&amp;$B$13,"Data Source#"&amp;$B$11,"Intercompany#"&amp;$B$14,"Movement#"&amp;$B$12,"Custom1#"&amp;$B$6,"Custom2#"&amp;$B$7,"Custom3#"&amp;$B$8,"Custom4#"&amp;$B$9,"Entity#"&amp;$B48,"Account#"&amp;$P$16)),2)</f>
        <v>#VALUE!</v>
      </c>
      <c r="Q48" s="108" t="e">
        <f>ROUND(([2]!HsGetValue("FCC","Scenario#"&amp;$B$2,"Years#"&amp;$B$4,"Period#"&amp;$B$3,"View#"&amp;$B$10,"Consolidation#"&amp;$B$13,"Data Source#"&amp;$B$11,"Intercompany#"&amp;$B$14,"Movement#"&amp;$B$12,"Custom1#"&amp;$B$6,"Custom2#"&amp;$B$7,"Custom3#"&amp;$B$8,"Custom4#"&amp;$B$9,"Entity#"&amp;$B48,"Account#"&amp;$Q$15)+[2]!HsGetValue("FCC","Scenario#"&amp;$B$2,"Years#"&amp;$B$4,"Period#"&amp;$B$3,"View#"&amp;$B$10,"Consolidation#"&amp;$B$13,"Data Source#"&amp;$B$11,"Intercompany#"&amp;$B$14,"Movement#"&amp;$B$12,"Custom1#"&amp;$B$6,"Custom2#"&amp;$B$7,"Custom3#"&amp;$B$8,"Custom4#"&amp;$B$9,"Entity#"&amp;$B48,"Account#"&amp;$Q$16)),2)</f>
        <v>#VALUE!</v>
      </c>
      <c r="R48" s="108" t="e">
        <f>ROUND(([2]!HsGetValue("FCC","Scenario#"&amp;$B$2,"Years#"&amp;$B$4,"Period#"&amp;$B$3,"View#"&amp;$B$10,"Consolidation#"&amp;$B$13,"Data Source#"&amp;$B$11,"Intercompany#"&amp;$B$14,"Movement#"&amp;$B$12,"Custom1#"&amp;$B$6,"Custom2#"&amp;$B$7,"Custom3#"&amp;$B$8,"Custom4#"&amp;$B$9,"Entity#"&amp;$B48,"Account#"&amp;$R$15)+[2]!HsGetValue("FCC","Scenario#"&amp;$B$2,"Years#"&amp;$B$4,"Period#"&amp;$B$3,"View#"&amp;$B$10,"Consolidation#"&amp;$B$13,"Data Source#"&amp;$B$11,"Intercompany#"&amp;$B$14,"Movement#"&amp;$B$12,"Custom1#"&amp;$B$6,"Custom2#"&amp;$B$7,"Custom3#"&amp;$B$8,"Custom4#"&amp;$B$9,"Entity#"&amp;$B48,"Account#"&amp;$R$16)),2)</f>
        <v>#VALUE!</v>
      </c>
      <c r="S48" s="108" t="e">
        <f>ROUND(([2]!HsGetValue("FCC","Scenario#"&amp;$B$2,"Years#"&amp;$B$4,"Period#"&amp;$B$3,"View#"&amp;$B$10,"Consolidation#"&amp;$B$13,"Data Source#"&amp;$B$11,"Intercompany#"&amp;$B$14,"Movement#"&amp;$B$12,"Custom1#"&amp;$B$6,"Custom2#"&amp;$B$7,"Custom3#"&amp;$B$8,"Custom4#"&amp;$B$9,"Entity#"&amp;$B48,"Account#"&amp;$S$15)),2)</f>
        <v>#VALUE!</v>
      </c>
      <c r="T48" s="108" t="e">
        <f>ROUND(([2]!HsGetValue("FCC","Scenario#"&amp;$B$2,"Years#"&amp;$B$4,"Period#"&amp;$B$3,"View#"&amp;$B$10,"Consolidation#"&amp;$B$13,"Data Source#"&amp;$B$11,"Intercompany#"&amp;$B$14,"Movement#"&amp;$B$12,"Custom1#"&amp;$B$6,"Custom2#"&amp;$B$7,"Custom3#"&amp;$B$8,"Custom4#"&amp;$B$9,"Entity#"&amp;$B48,"Account#"&amp;$T$15)),2)</f>
        <v>#VALUE!</v>
      </c>
      <c r="U48" s="108" t="e">
        <f>ROUND(([2]!HsGetValue("FCC","Scenario#"&amp;$B$2,"Years#"&amp;$B$4,"Period#"&amp;$B$3,"View#"&amp;$B$10,"Consolidation#"&amp;$B$13,"Data Source#"&amp;$B$11,"Intercompany#"&amp;$B$14,"Movement#"&amp;$B$12,"Custom1#"&amp;$B$6,"Custom2#"&amp;$B$7,"Custom3#"&amp;$B$8,"Custom4#"&amp;$B$9,"Entity#"&amp;$B48,"Account#"&amp;$U$15)),2)</f>
        <v>#VALUE!</v>
      </c>
      <c r="V48" s="108"/>
      <c r="W48" s="108" t="e">
        <f>ROUND(([2]!HsGetValue("FCC","Scenario#"&amp;$B$2,"Years#"&amp;$B$4,"Period#"&amp;$B$3,"View#"&amp;$B$10,"Consolidation#"&amp;$B$13,"Data Source#"&amp;$B$11,"Intercompany#"&amp;$B$14,"Movement#"&amp;$B$12,"Custom1#"&amp;$B$6,"Custom2#"&amp;$B$7,"Custom3#"&amp;$B$8,"Custom4#"&amp;$B$9,"Entity#"&amp;$B48,"Account#"&amp;$W$15)),2)</f>
        <v>#VALUE!</v>
      </c>
      <c r="X48" s="108" t="e">
        <f>ROUND(([2]!HsGetValue("FCC","Scenario#"&amp;$B$2,"Years#"&amp;$B$4,"Period#"&amp;$B$3,"View#"&amp;$B$10,"Consolidation#"&amp;$B$13,"Data Source#"&amp;$B$11,"Intercompany#"&amp;$B$14,"Movement#"&amp;$B$12,"Custom1#"&amp;$B$6,"Custom2#"&amp;$B$7,"Custom3#"&amp;$B$8,"Custom4#"&amp;$B$9,"Entity#"&amp;$B48,"Account#"&amp;$X$15)),2)</f>
        <v>#VALUE!</v>
      </c>
      <c r="Y48" s="108" t="e">
        <f>ROUND(([2]!HsGetValue("FCC","Scenario#"&amp;$B$2,"Years#"&amp;$B$4,"Period#"&amp;$B$3,"View#"&amp;$B$10,"Consolidation#"&amp;$B$13,"Data Source#"&amp;$B$11,"Intercompany#"&amp;$B$14,"Movement#"&amp;$B$12,"Custom1#"&amp;$B$6,"Custom2#"&amp;$B$7,"Custom3#"&amp;$B$8,"Custom4#"&amp;$B$9,"Entity#"&amp;$B48,"Account#"&amp;$Y$15)+[2]!HsGetValue("FCC","Scenario#"&amp;$B$2,"Years#"&amp;$B$4,"Period#"&amp;$B$3,"View#"&amp;$B$10,"Consolidation#"&amp;$B$13,"Data Source#"&amp;$B$11,"Intercompany#"&amp;$B$14,"Movement#"&amp;$B$12,"Custom1#"&amp;$B$6,"Custom2#"&amp;$B$7,"Custom3#"&amp;$B$8,"Custom4#"&amp;$B$9,"Entity#"&amp;$B48,"Account#"&amp;$Y$16)),2)</f>
        <v>#VALUE!</v>
      </c>
    </row>
    <row r="49" spans="1:25">
      <c r="A49" s="107" t="s">
        <v>387</v>
      </c>
      <c r="B49" s="107" t="s">
        <v>408</v>
      </c>
      <c r="C49" s="23">
        <v>46210</v>
      </c>
      <c r="D49" s="23" t="s">
        <v>142</v>
      </c>
      <c r="E49" t="s">
        <v>430</v>
      </c>
      <c r="F49" s="22" t="e">
        <f t="shared" si="0"/>
        <v>#VALUE!</v>
      </c>
      <c r="G49" s="108" t="e">
        <f>ROUND(([2]!HsGetValue("FCC","Scenario#"&amp;$B$2,"Years#"&amp;$B$4,"Period#"&amp;$B$3,"View#"&amp;$B$10,"Consolidation#"&amp;$B$13,"Data Source#"&amp;B$11,"Intercompany#"&amp;$B$14,"Movement#"&amp;$B$12,"Custom1#"&amp;$B$6,"Custom2#"&amp;$B$7,"Custom3#"&amp;$B$8,"Custom4#"&amp;$B$9,"Entity#"&amp;$B49,"Account#"&amp;$G$15)+[2]!HsGetValue("FCC","Scenario#"&amp;$B$2,"Years#"&amp;$B$4,"Period#"&amp;$B$3,"View#"&amp;$B$10,"Consolidation#"&amp;$B$13,"Data Source#"&amp;B$11,"Intercompany#"&amp;$B$14,"Movement#"&amp;$B$12,"Custom1#"&amp;$B$6,"Custom2#"&amp;$B$7,"Custom3#"&amp;$B$8,"Custom4#"&amp;$B$9,"Entity#"&amp;$B49,"Account#"&amp;$G$16)),2)</f>
        <v>#VALUE!</v>
      </c>
      <c r="H49" s="108" t="e">
        <f>ROUND(([2]!HsGetValue("FCC","Scenario#"&amp;$B$2,"Years#"&amp;$B$4,"Period#"&amp;$B$3,"View#"&amp;$B$10,"Consolidation#"&amp;$B$13,"Data Source#"&amp;$B$11,"Intercompany#"&amp;$B$14,"Movement#"&amp;$B$12,"Custom1#"&amp;$B$6,"Custom2#"&amp;$B$7,"Custom3#"&amp;$B$8,"Custom4#"&amp;$B$9,"Entity#"&amp;$B49,"Account#"&amp;$H$15)+[2]!HsGetValue("FCC","Scenario#"&amp;$B$2,"Years#"&amp;$B$4,"Period#"&amp;$B$3,"View#"&amp;$B$10,"Consolidation#"&amp;$B$13,"Data Source#"&amp;$B$11,"Intercompany#"&amp;$B$14,"Movement#"&amp;$B$12,"Custom1#"&amp;$B$6,"Custom2#"&amp;$B$7,"Custom3#"&amp;$B$8,"Custom4#"&amp;$B$9,"Entity#"&amp;$B49,"Account#"&amp;$H$16)),2)</f>
        <v>#VALUE!</v>
      </c>
      <c r="I49" s="108" t="e">
        <f>ROUND(([2]!HsGetValue("FCC","Scenario#"&amp;$B$2,"Years#"&amp;$B$4,"Period#"&amp;$B$3,"View#"&amp;$B$10,"Consolidation#"&amp;$B$13,"Data Source#"&amp;$B$11,"Intercompany#"&amp;$B$14,"Movement#"&amp;$B$12,"Custom1#"&amp;$B$6,"Custom2#"&amp;$B$7,"Custom3#"&amp;$B$8,"Custom4#"&amp;$B$9,"Entity#"&amp;$B49,"Account#"&amp;$I$15)+[2]!HsGetValue("FCC","Scenario#"&amp;$B$2,"Years#"&amp;$B$4,"Period#"&amp;$B$3,"View#"&amp;$B$10,"Consolidation#"&amp;$B$13,"Data Source#"&amp;$B$11,"Intercompany#"&amp;$B$14,"Movement#"&amp;$B$12,"Custom1#"&amp;$B$6,"Custom2#"&amp;$B$7,"Custom3#"&amp;$B$8,"Custom4#"&amp;$B$9,"Entity#"&amp;$B49,"Account#"&amp;$I$16)+[2]!HsGetValue("FCC","Scenario#"&amp;$B$2,"Years#"&amp;$B$4,"Period#"&amp;$B$3,"View#"&amp;$B$10,"Consolidation#"&amp;$B$13,"Data Source#"&amp;$B$11,"Intercompany#"&amp;$B$14,"Movement#"&amp;$B$12,"Custom1#"&amp;$B$6,"Custom2#"&amp;$B$7,"Custom3#"&amp;$B$8,"Custom4#"&amp;$B$9,"Entity#"&amp;$B49,"Account#"&amp;$I$17)),2)</f>
        <v>#VALUE!</v>
      </c>
      <c r="J49" s="24" t="e">
        <f>ROUND(([2]!HsGetValue("FCC","Scenario#"&amp;$B$2,"Years#"&amp;$B$4,"Period#"&amp;$B$3,"View#"&amp;$B$10,"Consolidation#"&amp;$B$13,"Data Source#"&amp;$B$11,"Intercompany#"&amp;$B$14,"Movement#"&amp;$B$12,"Custom1#"&amp;$B$6,"Custom2#"&amp;$B$7,"Custom3#"&amp;$B$8,"Custom4#"&amp;$B$9,"Entity#"&amp;$B49,"Account#"&amp;$J$15)+[2]!HsGetValue("FCC","Scenario#"&amp;$B$2,"Years#"&amp;$B$4,"Period#"&amp;$B$3,"View#"&amp;$B$10,"Consolidation#"&amp;$B$13,"Data Source#"&amp;$B$11,"Intercompany#"&amp;$B$14,"Movement#"&amp;$B$12,"Custom1#"&amp;$B$6,"Custom2#"&amp;$B$7,"Custom3#"&amp;$B$8,"Custom4#"&amp;$B$9,"Entity#"&amp;$B49,"Account#"&amp;$J$16)),2)</f>
        <v>#VALUE!</v>
      </c>
      <c r="K49" s="108" t="e">
        <f>ROUND(([2]!HsGetValue("FCC","Scenario#"&amp;$B$2,"Years#"&amp;$B$4,"Period#"&amp;$B$3,"View#"&amp;$B$10,"Consolidation#"&amp;$B$13,"Data Source#"&amp;$B$11,"Intercompany#"&amp;$B$14,"Movement#"&amp;$B$12,"Custom1#"&amp;$B$6,"Custom2#"&amp;$B$7,"Custom3#"&amp;$B$8,"Custom4#"&amp;$B$9,"Entity#"&amp;$B49,"Account#"&amp;$K$15)+[2]!HsGetValue("FCC","Scenario#"&amp;$B$2,"Years#"&amp;$B$4,"Period#"&amp;$B$3,"View#"&amp;$B$10,"Consolidation#"&amp;$B$13,"Data Source#"&amp;$B$11,"Intercompany#"&amp;$B$14,"Movement#"&amp;$B$12,"Custom1#"&amp;$B$6,"Custom2#"&amp;$B$7,"Custom3#"&amp;$B$8,"Custom4#"&amp;$B$9,"Entity#"&amp;$B49,"Account#"&amp;$K$16)+[2]!HsGetValue("FCC","Scenario#"&amp;$B$2,"Years#"&amp;$B$4,"Period#"&amp;$B$3,"View#"&amp;$B$10,"Consolidation#"&amp;$B$13,"Data Source#"&amp;$B$11,"Intercompany#"&amp;$B$14,"Movement#"&amp;$B$12,"Custom1#"&amp;$B$6,"Custom2#"&amp;$B$7,"Custom3#"&amp;$B$8,"Custom4#"&amp;$B$9,"Entity#"&amp;$B49,"Account#"&amp;$K$17)+[2]!HsGetValue("FCC","Scenario#"&amp;$B$2,"Years#"&amp;$B$4,"Period#"&amp;$B$3,"View#"&amp;$B$10,"Consolidation#"&amp;$B$13,"Data Source#"&amp;$B$11,"Intercompany#"&amp;$B$14,"Movement#"&amp;$B$12,"Custom1#"&amp;$B$6,"Custom2#"&amp;$B$7,"Custom3#"&amp;$B$8,"Custom4#"&amp;$B$9,"Entity#"&amp;$B49,"Account#"&amp;$K$18)),2)</f>
        <v>#VALUE!</v>
      </c>
      <c r="L49" s="108" t="e">
        <f>ROUND(([2]!HsGetValue("FCC","Scenario#"&amp;$B$2,"Years#"&amp;$B$4,"Period#"&amp;$B$3,"View#"&amp;$B$10,"Consolidation#"&amp;$B$13,"Data Source#"&amp;$B$11,"Intercompany#"&amp;$B$14,"Movement#"&amp;$B$12,"Custom1#"&amp;$B$6,"Custom2#"&amp;$B$7,"Custom3#"&amp;$B$8,"Custom4#"&amp;$B$9,"Entity#"&amp;$B49,"Account#"&amp;$L$17)+[2]!HsGetValue("FCC","Scenario#"&amp;$B$2,"Years#"&amp;$B$4,"Period#"&amp;$B$3,"View#"&amp;$B$10,"Consolidation#"&amp;$B$13,"Data Source#"&amp;$B$11,"Intercompany#"&amp;$B$14,"Movement#"&amp;$B$12,"Custom1#"&amp;$B$6,"Custom2#"&amp;$B$7,"Custom3#"&amp;$B$8,"Custom4#"&amp;$B$9,"Entity#"&amp;$B49,"Account#"&amp;$L$18)),2)</f>
        <v>#VALUE!</v>
      </c>
      <c r="M49" s="108" t="e">
        <f>ROUND(([2]!HsGetValue("FCC","Scenario#"&amp;$B$2,"Years#"&amp;$B$4,"Period#"&amp;$B$3,"View#"&amp;$B$10,"Consolidation#"&amp;$B$13,"Data Source#"&amp;$B$11,"Intercompany#"&amp;$B$14,"Movement#"&amp;$B$12,"Custom1#"&amp;$B$6,"Custom2#"&amp;$B$7,"Custom3#"&amp;$B$8,"Custom4#"&amp;$B$9,"Entity#"&amp;$B49,"Account#"&amp;$M$15)+[2]!HsGetValue("FCC","Scenario#"&amp;$B$2,"Years#"&amp;$B$4,"Period#"&amp;$B$3,"View#"&amp;$B$10,"Consolidation#"&amp;$B$13,"Data Source#"&amp;$B$11,"Intercompany#"&amp;$B$14,"Movement#"&amp;$B$12,"Custom1#"&amp;$B$6,"Custom2#"&amp;$B$7,"Custom3#"&amp;$B$8,"Custom4#"&amp;$B$9,"Entity#"&amp;$B49,"Account#"&amp;$M$16)),2)</f>
        <v>#VALUE!</v>
      </c>
      <c r="N49" s="189" t="e">
        <f>ROUND(([2]!HsGetValue("FCC","Scenario#"&amp;$B$2,"Years#"&amp;$B$4,"Period#"&amp;$B$3,"View#"&amp;$B$10,"Consolidation#"&amp;$B$13,"Data Source#"&amp;$B$11,"Intercompany#"&amp;$B$14,"Movement#"&amp;$B$12,"Custom1#"&amp;$B$6,"Custom2#"&amp;$B$7,"Custom3#"&amp;$B$8,"Custom4#"&amp;$B$9,"Entity#"&amp;$B49,"Account#"&amp;$N$14)+[2]!HsGetValue("FCC","Scenario#"&amp;$B$2,"Years#"&amp;$B$4,"Period#"&amp;$B$3,"View#"&amp;$B$10,"Consolidation#"&amp;$B$13,"Data Source#"&amp;$B$11,"Intercompany#"&amp;$B$14,"Movement#"&amp;$B$12,"Custom1#"&amp;$B$6,"Custom2#"&amp;$B$7,"Custom3#"&amp;$B$8,"Custom4#"&amp;$B$9,"Entity#"&amp;$B49,"Account#"&amp;$N$15)+[2]!HsGetValue("FCC","Scenario#"&amp;$B$2,"Years#"&amp;$B$4,"Period#"&amp;$B$3,"View#"&amp;$B$10,"Consolidation#"&amp;$B$13,"Data Source#"&amp;$B$11,"Intercompany#"&amp;$B$14,"Movement#"&amp;$B$12,"Custom1#"&amp;$B$6,"Custom2#"&amp;$B$7,"Custom3#"&amp;$B$8,"Custom4#"&amp;$B$9,"Entity#"&amp;$B49,"Account#"&amp;$N$16)+[2]!HsGetValue("FCC","Scenario#"&amp;$B$2,"Years#"&amp;$B$4,"Period#"&amp;$B$3,"View#"&amp;$B$10,"Consolidation#"&amp;$B$13,"Data Source#"&amp;$B$11,"Intercompany#"&amp;$B$14,"Movement#"&amp;$B$12,"Custom1#"&amp;$B$6,"Custom2#"&amp;$B$7,"Custom3#"&amp;$B$8,"Custom4#"&amp;$B$9,"Entity#"&amp;$B49,"Account#"&amp;$N$17)+[2]!HsGetValue("FCC","Scenario#"&amp;$B$2,"Years#"&amp;$B$4,"Period#"&amp;$B$3,"View#"&amp;$B$10,"Consolidation#"&amp;$B$13,"Data Source#"&amp;$B$11,"Intercompany#"&amp;$B$14,"Movement#"&amp;$B$12,"Custom1#"&amp;$B$6,"Custom2#"&amp;$B$7,"Custom3#"&amp;$B$8,"Custom4#"&amp;$B$9,"Entity#"&amp;$B49,"Account#"&amp;$N$18)),2)</f>
        <v>#VALUE!</v>
      </c>
      <c r="O49" s="189" t="e">
        <f>ROUND(([2]!HsGetValue("FCC","Scenario#"&amp;$B$2,"Years#"&amp;$B$4,"Period#"&amp;$B$3,"View#"&amp;$B$10,"Consolidation#"&amp;$B$13,"Data Source#"&amp;$B$11,"Intercompany#"&amp;$B$14,"Movement#"&amp;$B$12,"Custom1#"&amp;$B$6,"Custom2#"&amp;$B$7,"Custom3#"&amp;$B$8,"Custom4#"&amp;$B$9,"Entity#"&amp;$B49,"Account#"&amp;$O$15)),2)</f>
        <v>#VALUE!</v>
      </c>
      <c r="P49" s="108" t="e">
        <f>ROUND(([2]!HsGetValue("FCC","Scenario#"&amp;$B$2,"Years#"&amp;$B$4,"Period#"&amp;$B$3,"View#"&amp;$B$10,"Consolidation#"&amp;$B$13,"Data Source#"&amp;$B$11,"Intercompany#"&amp;$B$14,"Movement#"&amp;$B$12,"Custom1#"&amp;$B$6,"Custom2#"&amp;$B$7,"Custom3#"&amp;$B$8,"Custom4#"&amp;$B$9,"Entity#"&amp;$B49,"Account#"&amp;$P$15)+[2]!HsGetValue("FCC","Scenario#"&amp;$B$2,"Years#"&amp;$B$4,"Period#"&amp;$B$3,"View#"&amp;$B$10,"Consolidation#"&amp;$B$13,"Data Source#"&amp;$B$11,"Intercompany#"&amp;$B$14,"Movement#"&amp;$B$12,"Custom1#"&amp;$B$6,"Custom2#"&amp;$B$7,"Custom3#"&amp;$B$8,"Custom4#"&amp;$B$9,"Entity#"&amp;$B49,"Account#"&amp;$P$16)),2)</f>
        <v>#VALUE!</v>
      </c>
      <c r="Q49" s="108" t="e">
        <f>ROUND(([2]!HsGetValue("FCC","Scenario#"&amp;$B$2,"Years#"&amp;$B$4,"Period#"&amp;$B$3,"View#"&amp;$B$10,"Consolidation#"&amp;$B$13,"Data Source#"&amp;$B$11,"Intercompany#"&amp;$B$14,"Movement#"&amp;$B$12,"Custom1#"&amp;$B$6,"Custom2#"&amp;$B$7,"Custom3#"&amp;$B$8,"Custom4#"&amp;$B$9,"Entity#"&amp;$B49,"Account#"&amp;$Q$15)+[2]!HsGetValue("FCC","Scenario#"&amp;$B$2,"Years#"&amp;$B$4,"Period#"&amp;$B$3,"View#"&amp;$B$10,"Consolidation#"&amp;$B$13,"Data Source#"&amp;$B$11,"Intercompany#"&amp;$B$14,"Movement#"&amp;$B$12,"Custom1#"&amp;$B$6,"Custom2#"&amp;$B$7,"Custom3#"&amp;$B$8,"Custom4#"&amp;$B$9,"Entity#"&amp;$B49,"Account#"&amp;$Q$16)),2)</f>
        <v>#VALUE!</v>
      </c>
      <c r="R49" s="108" t="e">
        <f>ROUND(([2]!HsGetValue("FCC","Scenario#"&amp;$B$2,"Years#"&amp;$B$4,"Period#"&amp;$B$3,"View#"&amp;$B$10,"Consolidation#"&amp;$B$13,"Data Source#"&amp;$B$11,"Intercompany#"&amp;$B$14,"Movement#"&amp;$B$12,"Custom1#"&amp;$B$6,"Custom2#"&amp;$B$7,"Custom3#"&amp;$B$8,"Custom4#"&amp;$B$9,"Entity#"&amp;$B49,"Account#"&amp;$R$15)+[2]!HsGetValue("FCC","Scenario#"&amp;$B$2,"Years#"&amp;$B$4,"Period#"&amp;$B$3,"View#"&amp;$B$10,"Consolidation#"&amp;$B$13,"Data Source#"&amp;$B$11,"Intercompany#"&amp;$B$14,"Movement#"&amp;$B$12,"Custom1#"&amp;$B$6,"Custom2#"&amp;$B$7,"Custom3#"&amp;$B$8,"Custom4#"&amp;$B$9,"Entity#"&amp;$B49,"Account#"&amp;$R$16)),2)</f>
        <v>#VALUE!</v>
      </c>
      <c r="S49" s="108" t="e">
        <f>ROUND(([2]!HsGetValue("FCC","Scenario#"&amp;$B$2,"Years#"&amp;$B$4,"Period#"&amp;$B$3,"View#"&amp;$B$10,"Consolidation#"&amp;$B$13,"Data Source#"&amp;$B$11,"Intercompany#"&amp;$B$14,"Movement#"&amp;$B$12,"Custom1#"&amp;$B$6,"Custom2#"&amp;$B$7,"Custom3#"&amp;$B$8,"Custom4#"&amp;$B$9,"Entity#"&amp;$B49,"Account#"&amp;$S$15)),2)</f>
        <v>#VALUE!</v>
      </c>
      <c r="T49" s="108" t="e">
        <f>ROUND(([2]!HsGetValue("FCC","Scenario#"&amp;$B$2,"Years#"&amp;$B$4,"Period#"&amp;$B$3,"View#"&amp;$B$10,"Consolidation#"&amp;$B$13,"Data Source#"&amp;$B$11,"Intercompany#"&amp;$B$14,"Movement#"&amp;$B$12,"Custom1#"&amp;$B$6,"Custom2#"&amp;$B$7,"Custom3#"&amp;$B$8,"Custom4#"&amp;$B$9,"Entity#"&amp;$B49,"Account#"&amp;$T$15)),2)</f>
        <v>#VALUE!</v>
      </c>
      <c r="U49" s="108" t="e">
        <f>ROUND(([2]!HsGetValue("FCC","Scenario#"&amp;$B$2,"Years#"&amp;$B$4,"Period#"&amp;$B$3,"View#"&amp;$B$10,"Consolidation#"&amp;$B$13,"Data Source#"&amp;$B$11,"Intercompany#"&amp;$B$14,"Movement#"&amp;$B$12,"Custom1#"&amp;$B$6,"Custom2#"&amp;$B$7,"Custom3#"&amp;$B$8,"Custom4#"&amp;$B$9,"Entity#"&amp;$B49,"Account#"&amp;$U$15)),2)</f>
        <v>#VALUE!</v>
      </c>
      <c r="V49" s="108"/>
      <c r="W49" s="108" t="e">
        <f>ROUND(([2]!HsGetValue("FCC","Scenario#"&amp;$B$2,"Years#"&amp;$B$4,"Period#"&amp;$B$3,"View#"&amp;$B$10,"Consolidation#"&amp;$B$13,"Data Source#"&amp;$B$11,"Intercompany#"&amp;$B$14,"Movement#"&amp;$B$12,"Custom1#"&amp;$B$6,"Custom2#"&amp;$B$7,"Custom3#"&amp;$B$8,"Custom4#"&amp;$B$9,"Entity#"&amp;$B49,"Account#"&amp;$W$15)),2)</f>
        <v>#VALUE!</v>
      </c>
      <c r="X49" s="108" t="e">
        <f>ROUND(([2]!HsGetValue("FCC","Scenario#"&amp;$B$2,"Years#"&amp;$B$4,"Period#"&amp;$B$3,"View#"&amp;$B$10,"Consolidation#"&amp;$B$13,"Data Source#"&amp;$B$11,"Intercompany#"&amp;$B$14,"Movement#"&amp;$B$12,"Custom1#"&amp;$B$6,"Custom2#"&amp;$B$7,"Custom3#"&amp;$B$8,"Custom4#"&amp;$B$9,"Entity#"&amp;$B49,"Account#"&amp;$X$15)),2)</f>
        <v>#VALUE!</v>
      </c>
      <c r="Y49" s="108" t="e">
        <f>ROUND(([2]!HsGetValue("FCC","Scenario#"&amp;$B$2,"Years#"&amp;$B$4,"Period#"&amp;$B$3,"View#"&amp;$B$10,"Consolidation#"&amp;$B$13,"Data Source#"&amp;$B$11,"Intercompany#"&amp;$B$14,"Movement#"&amp;$B$12,"Custom1#"&amp;$B$6,"Custom2#"&amp;$B$7,"Custom3#"&amp;$B$8,"Custom4#"&amp;$B$9,"Entity#"&amp;$B49,"Account#"&amp;$Y$15)+[2]!HsGetValue("FCC","Scenario#"&amp;$B$2,"Years#"&amp;$B$4,"Period#"&amp;$B$3,"View#"&amp;$B$10,"Consolidation#"&amp;$B$13,"Data Source#"&amp;$B$11,"Intercompany#"&amp;$B$14,"Movement#"&amp;$B$12,"Custom1#"&amp;$B$6,"Custom2#"&amp;$B$7,"Custom3#"&amp;$B$8,"Custom4#"&amp;$B$9,"Entity#"&amp;$B49,"Account#"&amp;$Y$16)),2)</f>
        <v>#VALUE!</v>
      </c>
    </row>
    <row r="50" spans="1:25">
      <c r="A50" s="107" t="s">
        <v>387</v>
      </c>
      <c r="B50" s="107" t="s">
        <v>294</v>
      </c>
      <c r="C50" s="23">
        <v>46500</v>
      </c>
      <c r="D50" s="23" t="s">
        <v>142</v>
      </c>
      <c r="E50" t="s">
        <v>71</v>
      </c>
      <c r="F50" s="22" t="e">
        <f t="shared" si="0"/>
        <v>#VALUE!</v>
      </c>
      <c r="G50" s="121" t="s">
        <v>570</v>
      </c>
      <c r="H50" s="273" t="e">
        <f>ROUND(([2]!HsGetValue("FCC","Scenario#"&amp;$B$2,"Years#"&amp;$B$4,"Period#"&amp;$B$3,"View#"&amp;$B$10,"Consolidation#"&amp;$B$13,"Data Source#"&amp;$B$11,"Intercompany#"&amp;$B$14,"Movement#"&amp;$B$12,"Custom1#"&amp;$B$6,"Custom2#"&amp;$B$7,"Custom3#"&amp;$B$8,"Custom4#"&amp;$B$9,"Entity#"&amp;$B50,"Account#"&amp;$H$15)+[2]!HsGetValue("FCC","Scenario#"&amp;$B$2,"Years#"&amp;$B$4,"Period#"&amp;$B$3,"View#"&amp;$B$10,"Consolidation#"&amp;$B$13,"Data Source#"&amp;$B$11,"Intercompany#"&amp;$B$14,"Movement#"&amp;$B$12,"Custom1#"&amp;$B$6,"Custom2#"&amp;$B$7,"Custom3#"&amp;$B$8,"Custom4#"&amp;$B$9,"Entity#"&amp;$B50,"Account#"&amp;$H$16)),2)</f>
        <v>#VALUE!</v>
      </c>
      <c r="I50" s="108" t="e">
        <f>ROUND(([2]!HsGetValue("FCC","Scenario#"&amp;$B$2,"Years#"&amp;$B$4,"Period#"&amp;$B$3,"View#"&amp;$B$10,"Consolidation#"&amp;$B$13,"Data Source#"&amp;$B$11,"Intercompany#"&amp;$B$14,"Movement#"&amp;$B$12,"Custom1#"&amp;$B$6,"Custom2#"&amp;$B$7,"Custom3#"&amp;$B$8,"Custom4#"&amp;$B$9,"Entity#"&amp;$B50,"Account#"&amp;$I$15)+[2]!HsGetValue("FCC","Scenario#"&amp;$B$2,"Years#"&amp;$B$4,"Period#"&amp;$B$3,"View#"&amp;$B$10,"Consolidation#"&amp;$B$13,"Data Source#"&amp;$B$11,"Intercompany#"&amp;$B$14,"Movement#"&amp;$B$12,"Custom1#"&amp;$B$6,"Custom2#"&amp;$B$7,"Custom3#"&amp;$B$8,"Custom4#"&amp;$B$9,"Entity#"&amp;$B50,"Account#"&amp;$I$16)+[2]!HsGetValue("FCC","Scenario#"&amp;$B$2,"Years#"&amp;$B$4,"Period#"&amp;$B$3,"View#"&amp;$B$10,"Consolidation#"&amp;$B$13,"Data Source#"&amp;$B$11,"Intercompany#"&amp;$B$14,"Movement#"&amp;$B$12,"Custom1#"&amp;$B$6,"Custom2#"&amp;$B$7,"Custom3#"&amp;$B$8,"Custom4#"&amp;$B$9,"Entity#"&amp;$B50,"Account#"&amp;$I$17)),2)</f>
        <v>#VALUE!</v>
      </c>
      <c r="J50" s="24" t="e">
        <f>ROUND(([2]!HsGetValue("FCC","Scenario#"&amp;$B$2,"Years#"&amp;$B$4,"Period#"&amp;$B$3,"View#"&amp;$B$10,"Consolidation#"&amp;$B$13,"Data Source#"&amp;$B$11,"Intercompany#"&amp;$B$14,"Movement#"&amp;$B$12,"Custom1#"&amp;$B$6,"Custom2#"&amp;$B$7,"Custom3#"&amp;$B$8,"Custom4#"&amp;$B$9,"Entity#"&amp;$B50,"Account#"&amp;$J$15)+[2]!HsGetValue("FCC","Scenario#"&amp;$B$2,"Years#"&amp;$B$4,"Period#"&amp;$B$3,"View#"&amp;$B$10,"Consolidation#"&amp;$B$13,"Data Source#"&amp;$B$11,"Intercompany#"&amp;$B$14,"Movement#"&amp;$B$12,"Custom1#"&amp;$B$6,"Custom2#"&amp;$B$7,"Custom3#"&amp;$B$8,"Custom4#"&amp;$B$9,"Entity#"&amp;$B50,"Account#"&amp;$J$16)),2)</f>
        <v>#VALUE!</v>
      </c>
      <c r="K50" s="108">
        <f>24650.54-14288.48</f>
        <v>10362.060000000001</v>
      </c>
      <c r="L50" s="108">
        <f>75958-42127.63</f>
        <v>33830.370000000003</v>
      </c>
      <c r="M50" s="108" t="e">
        <f>ROUND(([2]!HsGetValue("FCC","Scenario#"&amp;$B$2,"Years#"&amp;$B$4,"Period#"&amp;$B$3,"View#"&amp;$B$10,"Consolidation#"&amp;$B$13,"Data Source#"&amp;$B$11,"Intercompany#"&amp;$B$14,"Movement#"&amp;$B$12,"Custom1#"&amp;$B$6,"Custom2#"&amp;$B$7,"Custom3#"&amp;$B$8,"Custom4#"&amp;$B$9,"Entity#"&amp;$B50,"Account#"&amp;$M$15)+[2]!HsGetValue("FCC","Scenario#"&amp;$B$2,"Years#"&amp;$B$4,"Period#"&amp;$B$3,"View#"&amp;$B$10,"Consolidation#"&amp;$B$13,"Data Source#"&amp;$B$11,"Intercompany#"&amp;$B$14,"Movement#"&amp;$B$12,"Custom1#"&amp;$B$6,"Custom2#"&amp;$B$7,"Custom3#"&amp;$B$8,"Custom4#"&amp;$B$9,"Entity#"&amp;$B50,"Account#"&amp;$M$16)),2)</f>
        <v>#VALUE!</v>
      </c>
      <c r="N50" s="189" t="e">
        <f>ROUND(([2]!HsGetValue("FCC","Scenario#"&amp;$B$2,"Years#"&amp;$B$4,"Period#"&amp;$B$3,"View#"&amp;$B$10,"Consolidation#"&amp;$B$13,"Data Source#"&amp;$B$11,"Intercompany#"&amp;$B$14,"Movement#"&amp;$B$12,"Custom1#"&amp;$B$6,"Custom2#"&amp;$B$7,"Custom3#"&amp;$B$8,"Custom4#"&amp;$B$9,"Entity#"&amp;$B50,"Account#"&amp;$N$14)+[2]!HsGetValue("FCC","Scenario#"&amp;$B$2,"Years#"&amp;$B$4,"Period#"&amp;$B$3,"View#"&amp;$B$10,"Consolidation#"&amp;$B$13,"Data Source#"&amp;$B$11,"Intercompany#"&amp;$B$14,"Movement#"&amp;$B$12,"Custom1#"&amp;$B$6,"Custom2#"&amp;$B$7,"Custom3#"&amp;$B$8,"Custom4#"&amp;$B$9,"Entity#"&amp;$B50,"Account#"&amp;$N$15)+[2]!HsGetValue("FCC","Scenario#"&amp;$B$2,"Years#"&amp;$B$4,"Period#"&amp;$B$3,"View#"&amp;$B$10,"Consolidation#"&amp;$B$13,"Data Source#"&amp;$B$11,"Intercompany#"&amp;$B$14,"Movement#"&amp;$B$12,"Custom1#"&amp;$B$6,"Custom2#"&amp;$B$7,"Custom3#"&amp;$B$8,"Custom4#"&amp;$B$9,"Entity#"&amp;$B50,"Account#"&amp;$N$16)+[2]!HsGetValue("FCC","Scenario#"&amp;$B$2,"Years#"&amp;$B$4,"Period#"&amp;$B$3,"View#"&amp;$B$10,"Consolidation#"&amp;$B$13,"Data Source#"&amp;$B$11,"Intercompany#"&amp;$B$14,"Movement#"&amp;$B$12,"Custom1#"&amp;$B$6,"Custom2#"&amp;$B$7,"Custom3#"&amp;$B$8,"Custom4#"&amp;$B$9,"Entity#"&amp;$B50,"Account#"&amp;$N$17)+[2]!HsGetValue("FCC","Scenario#"&amp;$B$2,"Years#"&amp;$B$4,"Period#"&amp;$B$3,"View#"&amp;$B$10,"Consolidation#"&amp;$B$13,"Data Source#"&amp;$B$11,"Intercompany#"&amp;$B$14,"Movement#"&amp;$B$12,"Custom1#"&amp;$B$6,"Custom2#"&amp;$B$7,"Custom3#"&amp;$B$8,"Custom4#"&amp;$B$9,"Entity#"&amp;$B50,"Account#"&amp;$N$18)),2)</f>
        <v>#VALUE!</v>
      </c>
      <c r="O50" s="189" t="e">
        <f>ROUND(([2]!HsGetValue("FCC","Scenario#"&amp;$B$2,"Years#"&amp;$B$4,"Period#"&amp;$B$3,"View#"&amp;$B$10,"Consolidation#"&amp;$B$13,"Data Source#"&amp;$B$11,"Intercompany#"&amp;$B$14,"Movement#"&amp;$B$12,"Custom1#"&amp;$B$6,"Custom2#"&amp;$B$7,"Custom3#"&amp;$B$8,"Custom4#"&amp;$B$9,"Entity#"&amp;$B50,"Account#"&amp;$O$15)),2)</f>
        <v>#VALUE!</v>
      </c>
      <c r="P50" s="108" t="e">
        <f>ROUND(([2]!HsGetValue("FCC","Scenario#"&amp;$B$2,"Years#"&amp;$B$4,"Period#"&amp;$B$3,"View#"&amp;$B$10,"Consolidation#"&amp;$B$13,"Data Source#"&amp;$B$11,"Intercompany#"&amp;$B$14,"Movement#"&amp;$B$12,"Custom1#"&amp;$B$6,"Custom2#"&amp;$B$7,"Custom3#"&amp;$B$8,"Custom4#"&amp;$B$9,"Entity#"&amp;$B50,"Account#"&amp;$P$15)+[2]!HsGetValue("FCC","Scenario#"&amp;$B$2,"Years#"&amp;$B$4,"Period#"&amp;$B$3,"View#"&amp;$B$10,"Consolidation#"&amp;$B$13,"Data Source#"&amp;$B$11,"Intercompany#"&amp;$B$14,"Movement#"&amp;$B$12,"Custom1#"&amp;$B$6,"Custom2#"&amp;$B$7,"Custom3#"&amp;$B$8,"Custom4#"&amp;$B$9,"Entity#"&amp;$B50,"Account#"&amp;$P$16)),2)</f>
        <v>#VALUE!</v>
      </c>
      <c r="Q50" s="108" t="e">
        <f>ROUND(([2]!HsGetValue("FCC","Scenario#"&amp;$B$2,"Years#"&amp;$B$4,"Period#"&amp;$B$3,"View#"&amp;$B$10,"Consolidation#"&amp;$B$13,"Data Source#"&amp;$B$11,"Intercompany#"&amp;$B$14,"Movement#"&amp;$B$12,"Custom1#"&amp;$B$6,"Custom2#"&amp;$B$7,"Custom3#"&amp;$B$8,"Custom4#"&amp;$B$9,"Entity#"&amp;$B50,"Account#"&amp;$Q$15)+[2]!HsGetValue("FCC","Scenario#"&amp;$B$2,"Years#"&amp;$B$4,"Period#"&amp;$B$3,"View#"&amp;$B$10,"Consolidation#"&amp;$B$13,"Data Source#"&amp;$B$11,"Intercompany#"&amp;$B$14,"Movement#"&amp;$B$12,"Custom1#"&amp;$B$6,"Custom2#"&amp;$B$7,"Custom3#"&amp;$B$8,"Custom4#"&amp;$B$9,"Entity#"&amp;$B50,"Account#"&amp;$Q$16)),2)</f>
        <v>#VALUE!</v>
      </c>
      <c r="R50" s="108" t="e">
        <f>ROUND(([2]!HsGetValue("FCC","Scenario#"&amp;$B$2,"Years#"&amp;$B$4,"Period#"&amp;$B$3,"View#"&amp;$B$10,"Consolidation#"&amp;$B$13,"Data Source#"&amp;$B$11,"Intercompany#"&amp;$B$14,"Movement#"&amp;$B$12,"Custom1#"&amp;$B$6,"Custom2#"&amp;$B$7,"Custom3#"&amp;$B$8,"Custom4#"&amp;$B$9,"Entity#"&amp;$B50,"Account#"&amp;$R$15)+[2]!HsGetValue("FCC","Scenario#"&amp;$B$2,"Years#"&amp;$B$4,"Period#"&amp;$B$3,"View#"&amp;$B$10,"Consolidation#"&amp;$B$13,"Data Source#"&amp;$B$11,"Intercompany#"&amp;$B$14,"Movement#"&amp;$B$12,"Custom1#"&amp;$B$6,"Custom2#"&amp;$B$7,"Custom3#"&amp;$B$8,"Custom4#"&amp;$B$9,"Entity#"&amp;$B50,"Account#"&amp;$R$16)),2)</f>
        <v>#VALUE!</v>
      </c>
      <c r="S50" s="108" t="e">
        <f>ROUND(([2]!HsGetValue("FCC","Scenario#"&amp;$B$2,"Years#"&amp;$B$4,"Period#"&amp;$B$3,"View#"&amp;$B$10,"Consolidation#"&amp;$B$13,"Data Source#"&amp;$B$11,"Intercompany#"&amp;$B$14,"Movement#"&amp;$B$12,"Custom1#"&amp;$B$6,"Custom2#"&amp;$B$7,"Custom3#"&amp;$B$8,"Custom4#"&amp;$B$9,"Entity#"&amp;$B50,"Account#"&amp;$S$15)),2)</f>
        <v>#VALUE!</v>
      </c>
      <c r="T50" s="108" t="e">
        <f>ROUND(([2]!HsGetValue("FCC","Scenario#"&amp;$B$2,"Years#"&amp;$B$4,"Period#"&amp;$B$3,"View#"&amp;$B$10,"Consolidation#"&amp;$B$13,"Data Source#"&amp;$B$11,"Intercompany#"&amp;$B$14,"Movement#"&amp;$B$12,"Custom1#"&amp;$B$6,"Custom2#"&amp;$B$7,"Custom3#"&amp;$B$8,"Custom4#"&amp;$B$9,"Entity#"&amp;$B50,"Account#"&amp;$T$15)),2)</f>
        <v>#VALUE!</v>
      </c>
      <c r="U50" s="108" t="e">
        <f>ROUND(([2]!HsGetValue("FCC","Scenario#"&amp;$B$2,"Years#"&amp;$B$4,"Period#"&amp;$B$3,"View#"&amp;$B$10,"Consolidation#"&amp;$B$13,"Data Source#"&amp;$B$11,"Intercompany#"&amp;$B$14,"Movement#"&amp;$B$12,"Custom1#"&amp;$B$6,"Custom2#"&amp;$B$7,"Custom3#"&amp;$B$8,"Custom4#"&amp;$B$9,"Entity#"&amp;$B50,"Account#"&amp;$U$15)),2)</f>
        <v>#VALUE!</v>
      </c>
      <c r="V50" s="108"/>
      <c r="W50" s="108" t="e">
        <f>ROUND(([2]!HsGetValue("FCC","Scenario#"&amp;$B$2,"Years#"&amp;$B$4,"Period#"&amp;$B$3,"View#"&amp;$B$10,"Consolidation#"&amp;$B$13,"Data Source#"&amp;$B$11,"Intercompany#"&amp;$B$14,"Movement#"&amp;$B$12,"Custom1#"&amp;$B$6,"Custom2#"&amp;$B$7,"Custom3#"&amp;$B$8,"Custom4#"&amp;$B$9,"Entity#"&amp;$B50,"Account#"&amp;$W$15)),2)</f>
        <v>#VALUE!</v>
      </c>
      <c r="X50" s="108" t="e">
        <f>ROUND(([2]!HsGetValue("FCC","Scenario#"&amp;$B$2,"Years#"&amp;$B$4,"Period#"&amp;$B$3,"View#"&amp;$B$10,"Consolidation#"&amp;$B$13,"Data Source#"&amp;$B$11,"Intercompany#"&amp;$B$14,"Movement#"&amp;$B$12,"Custom1#"&amp;$B$6,"Custom2#"&amp;$B$7,"Custom3#"&amp;$B$8,"Custom4#"&amp;$B$9,"Entity#"&amp;$B50,"Account#"&amp;$X$15)),2)</f>
        <v>#VALUE!</v>
      </c>
      <c r="Y50" s="108" t="e">
        <f>ROUND(([2]!HsGetValue("FCC","Scenario#"&amp;$B$2,"Years#"&amp;$B$4,"Period#"&amp;$B$3,"View#"&amp;$B$10,"Consolidation#"&amp;$B$13,"Data Source#"&amp;$B$11,"Intercompany#"&amp;$B$14,"Movement#"&amp;$B$12,"Custom1#"&amp;$B$6,"Custom2#"&amp;$B$7,"Custom3#"&amp;$B$8,"Custom4#"&amp;$B$9,"Entity#"&amp;$B50,"Account#"&amp;$Y$15)+[2]!HsGetValue("FCC","Scenario#"&amp;$B$2,"Years#"&amp;$B$4,"Period#"&amp;$B$3,"View#"&amp;$B$10,"Consolidation#"&amp;$B$13,"Data Source#"&amp;$B$11,"Intercompany#"&amp;$B$14,"Movement#"&amp;$B$12,"Custom1#"&amp;$B$6,"Custom2#"&amp;$B$7,"Custom3#"&amp;$B$8,"Custom4#"&amp;$B$9,"Entity#"&amp;$B50,"Account#"&amp;$Y$16)),2)</f>
        <v>#VALUE!</v>
      </c>
    </row>
    <row r="51" spans="1:25">
      <c r="A51" s="107" t="s">
        <v>387</v>
      </c>
      <c r="B51" s="107" t="s">
        <v>295</v>
      </c>
      <c r="C51" s="23">
        <v>46600</v>
      </c>
      <c r="D51" s="23" t="s">
        <v>142</v>
      </c>
      <c r="E51" t="s">
        <v>72</v>
      </c>
      <c r="F51" s="22" t="e">
        <f t="shared" si="0"/>
        <v>#VALUE!</v>
      </c>
      <c r="G51" s="121" t="s">
        <v>570</v>
      </c>
      <c r="H51" s="273" t="e">
        <f>ROUND(([2]!HsGetValue("FCC","Scenario#"&amp;$B$2,"Years#"&amp;$B$4,"Period#"&amp;$B$3,"View#"&amp;$B$10,"Consolidation#"&amp;$B$13,"Data Source#"&amp;$B$11,"Intercompany#"&amp;$B$14,"Movement#"&amp;$B$12,"Custom1#"&amp;$B$6,"Custom2#"&amp;$B$7,"Custom3#"&amp;$B$8,"Custom4#"&amp;$B$9,"Entity#"&amp;$B51,"Account#"&amp;$H$15)+[2]!HsGetValue("FCC","Scenario#"&amp;$B$2,"Years#"&amp;$B$4,"Period#"&amp;$B$3,"View#"&amp;$B$10,"Consolidation#"&amp;$B$13,"Data Source#"&amp;$B$11,"Intercompany#"&amp;$B$14,"Movement#"&amp;$B$12,"Custom1#"&amp;$B$6,"Custom2#"&amp;$B$7,"Custom3#"&amp;$B$8,"Custom4#"&amp;$B$9,"Entity#"&amp;$B51,"Account#"&amp;$H$16)),2)</f>
        <v>#VALUE!</v>
      </c>
      <c r="I51" s="108" t="e">
        <f>ROUND(([2]!HsGetValue("FCC","Scenario#"&amp;$B$2,"Years#"&amp;$B$4,"Period#"&amp;$B$3,"View#"&amp;$B$10,"Consolidation#"&amp;$B$13,"Data Source#"&amp;$B$11,"Intercompany#"&amp;$B$14,"Movement#"&amp;$B$12,"Custom1#"&amp;$B$6,"Custom2#"&amp;$B$7,"Custom3#"&amp;$B$8,"Custom4#"&amp;$B$9,"Entity#"&amp;$B51,"Account#"&amp;$I$15)+[2]!HsGetValue("FCC","Scenario#"&amp;$B$2,"Years#"&amp;$B$4,"Period#"&amp;$B$3,"View#"&amp;$B$10,"Consolidation#"&amp;$B$13,"Data Source#"&amp;$B$11,"Intercompany#"&amp;$B$14,"Movement#"&amp;$B$12,"Custom1#"&amp;$B$6,"Custom2#"&amp;$B$7,"Custom3#"&amp;$B$8,"Custom4#"&amp;$B$9,"Entity#"&amp;$B51,"Account#"&amp;$I$16)+[2]!HsGetValue("FCC","Scenario#"&amp;$B$2,"Years#"&amp;$B$4,"Period#"&amp;$B$3,"View#"&amp;$B$10,"Consolidation#"&amp;$B$13,"Data Source#"&amp;$B$11,"Intercompany#"&amp;$B$14,"Movement#"&amp;$B$12,"Custom1#"&amp;$B$6,"Custom2#"&amp;$B$7,"Custom3#"&amp;$B$8,"Custom4#"&amp;$B$9,"Entity#"&amp;$B51,"Account#"&amp;$I$17)),2)</f>
        <v>#VALUE!</v>
      </c>
      <c r="J51" s="24" t="e">
        <f>ROUND(([2]!HsGetValue("FCC","Scenario#"&amp;$B$2,"Years#"&amp;$B$4,"Period#"&amp;$B$3,"View#"&amp;$B$10,"Consolidation#"&amp;$B$13,"Data Source#"&amp;$B$11,"Intercompany#"&amp;$B$14,"Movement#"&amp;$B$12,"Custom1#"&amp;$B$6,"Custom2#"&amp;$B$7,"Custom3#"&amp;$B$8,"Custom4#"&amp;$B$9,"Entity#"&amp;$B51,"Account#"&amp;$J$15)+[2]!HsGetValue("FCC","Scenario#"&amp;$B$2,"Years#"&amp;$B$4,"Period#"&amp;$B$3,"View#"&amp;$B$10,"Consolidation#"&amp;$B$13,"Data Source#"&amp;$B$11,"Intercompany#"&amp;$B$14,"Movement#"&amp;$B$12,"Custom1#"&amp;$B$6,"Custom2#"&amp;$B$7,"Custom3#"&amp;$B$8,"Custom4#"&amp;$B$9,"Entity#"&amp;$B51,"Account#"&amp;$J$16)),2)</f>
        <v>#VALUE!</v>
      </c>
      <c r="K51" s="108">
        <f>140109.27-105044.77</f>
        <v>35064.499999999985</v>
      </c>
      <c r="L51" s="108">
        <f>1918243.59-1918243.59</f>
        <v>0</v>
      </c>
      <c r="M51" s="108" t="e">
        <f>ROUND(([2]!HsGetValue("FCC","Scenario#"&amp;$B$2,"Years#"&amp;$B$4,"Period#"&amp;$B$3,"View#"&amp;$B$10,"Consolidation#"&amp;$B$13,"Data Source#"&amp;$B$11,"Intercompany#"&amp;$B$14,"Movement#"&amp;$B$12,"Custom1#"&amp;$B$6,"Custom2#"&amp;$B$7,"Custom3#"&amp;$B$8,"Custom4#"&amp;$B$9,"Entity#"&amp;$B51,"Account#"&amp;$M$15)+[2]!HsGetValue("FCC","Scenario#"&amp;$B$2,"Years#"&amp;$B$4,"Period#"&amp;$B$3,"View#"&amp;$B$10,"Consolidation#"&amp;$B$13,"Data Source#"&amp;$B$11,"Intercompany#"&amp;$B$14,"Movement#"&amp;$B$12,"Custom1#"&amp;$B$6,"Custom2#"&amp;$B$7,"Custom3#"&amp;$B$8,"Custom4#"&amp;$B$9,"Entity#"&amp;$B51,"Account#"&amp;$M$16)),2)</f>
        <v>#VALUE!</v>
      </c>
      <c r="N51" s="189" t="e">
        <f>ROUND(([2]!HsGetValue("FCC","Scenario#"&amp;$B$2,"Years#"&amp;$B$4,"Period#"&amp;$B$3,"View#"&amp;$B$10,"Consolidation#"&amp;$B$13,"Data Source#"&amp;$B$11,"Intercompany#"&amp;$B$14,"Movement#"&amp;$B$12,"Custom1#"&amp;$B$6,"Custom2#"&amp;$B$7,"Custom3#"&amp;$B$8,"Custom4#"&amp;$B$9,"Entity#"&amp;$B51,"Account#"&amp;$N$14)+[2]!HsGetValue("FCC","Scenario#"&amp;$B$2,"Years#"&amp;$B$4,"Period#"&amp;$B$3,"View#"&amp;$B$10,"Consolidation#"&amp;$B$13,"Data Source#"&amp;$B$11,"Intercompany#"&amp;$B$14,"Movement#"&amp;$B$12,"Custom1#"&amp;$B$6,"Custom2#"&amp;$B$7,"Custom3#"&amp;$B$8,"Custom4#"&amp;$B$9,"Entity#"&amp;$B51,"Account#"&amp;$N$15)+[2]!HsGetValue("FCC","Scenario#"&amp;$B$2,"Years#"&amp;$B$4,"Period#"&amp;$B$3,"View#"&amp;$B$10,"Consolidation#"&amp;$B$13,"Data Source#"&amp;$B$11,"Intercompany#"&amp;$B$14,"Movement#"&amp;$B$12,"Custom1#"&amp;$B$6,"Custom2#"&amp;$B$7,"Custom3#"&amp;$B$8,"Custom4#"&amp;$B$9,"Entity#"&amp;$B51,"Account#"&amp;$N$16)+[2]!HsGetValue("FCC","Scenario#"&amp;$B$2,"Years#"&amp;$B$4,"Period#"&amp;$B$3,"View#"&amp;$B$10,"Consolidation#"&amp;$B$13,"Data Source#"&amp;$B$11,"Intercompany#"&amp;$B$14,"Movement#"&amp;$B$12,"Custom1#"&amp;$B$6,"Custom2#"&amp;$B$7,"Custom3#"&amp;$B$8,"Custom4#"&amp;$B$9,"Entity#"&amp;$B51,"Account#"&amp;$N$17)+[2]!HsGetValue("FCC","Scenario#"&amp;$B$2,"Years#"&amp;$B$4,"Period#"&amp;$B$3,"View#"&amp;$B$10,"Consolidation#"&amp;$B$13,"Data Source#"&amp;$B$11,"Intercompany#"&amp;$B$14,"Movement#"&amp;$B$12,"Custom1#"&amp;$B$6,"Custom2#"&amp;$B$7,"Custom3#"&amp;$B$8,"Custom4#"&amp;$B$9,"Entity#"&amp;$B51,"Account#"&amp;$N$18)),2)</f>
        <v>#VALUE!</v>
      </c>
      <c r="O51" s="189" t="e">
        <f>ROUND(([2]!HsGetValue("FCC","Scenario#"&amp;$B$2,"Years#"&amp;$B$4,"Period#"&amp;$B$3,"View#"&amp;$B$10,"Consolidation#"&amp;$B$13,"Data Source#"&amp;$B$11,"Intercompany#"&amp;$B$14,"Movement#"&amp;$B$12,"Custom1#"&amp;$B$6,"Custom2#"&amp;$B$7,"Custom3#"&amp;$B$8,"Custom4#"&amp;$B$9,"Entity#"&amp;$B51,"Account#"&amp;$O$15)),2)</f>
        <v>#VALUE!</v>
      </c>
      <c r="P51" s="108" t="e">
        <f>ROUND(([2]!HsGetValue("FCC","Scenario#"&amp;$B$2,"Years#"&amp;$B$4,"Period#"&amp;$B$3,"View#"&amp;$B$10,"Consolidation#"&amp;$B$13,"Data Source#"&amp;$B$11,"Intercompany#"&amp;$B$14,"Movement#"&amp;$B$12,"Custom1#"&amp;$B$6,"Custom2#"&amp;$B$7,"Custom3#"&amp;$B$8,"Custom4#"&amp;$B$9,"Entity#"&amp;$B51,"Account#"&amp;$P$15)+[2]!HsGetValue("FCC","Scenario#"&amp;$B$2,"Years#"&amp;$B$4,"Period#"&amp;$B$3,"View#"&amp;$B$10,"Consolidation#"&amp;$B$13,"Data Source#"&amp;$B$11,"Intercompany#"&amp;$B$14,"Movement#"&amp;$B$12,"Custom1#"&amp;$B$6,"Custom2#"&amp;$B$7,"Custom3#"&amp;$B$8,"Custom4#"&amp;$B$9,"Entity#"&amp;$B51,"Account#"&amp;$P$16)),2)</f>
        <v>#VALUE!</v>
      </c>
      <c r="Q51" s="108" t="e">
        <f>ROUND(([2]!HsGetValue("FCC","Scenario#"&amp;$B$2,"Years#"&amp;$B$4,"Period#"&amp;$B$3,"View#"&amp;$B$10,"Consolidation#"&amp;$B$13,"Data Source#"&amp;$B$11,"Intercompany#"&amp;$B$14,"Movement#"&amp;$B$12,"Custom1#"&amp;$B$6,"Custom2#"&amp;$B$7,"Custom3#"&amp;$B$8,"Custom4#"&amp;$B$9,"Entity#"&amp;$B51,"Account#"&amp;$Q$15)+[2]!HsGetValue("FCC","Scenario#"&amp;$B$2,"Years#"&amp;$B$4,"Period#"&amp;$B$3,"View#"&amp;$B$10,"Consolidation#"&amp;$B$13,"Data Source#"&amp;$B$11,"Intercompany#"&amp;$B$14,"Movement#"&amp;$B$12,"Custom1#"&amp;$B$6,"Custom2#"&amp;$B$7,"Custom3#"&amp;$B$8,"Custom4#"&amp;$B$9,"Entity#"&amp;$B51,"Account#"&amp;$Q$16)),2)</f>
        <v>#VALUE!</v>
      </c>
      <c r="R51" s="108" t="e">
        <f>ROUND(([2]!HsGetValue("FCC","Scenario#"&amp;$B$2,"Years#"&amp;$B$4,"Period#"&amp;$B$3,"View#"&amp;$B$10,"Consolidation#"&amp;$B$13,"Data Source#"&amp;$B$11,"Intercompany#"&amp;$B$14,"Movement#"&amp;$B$12,"Custom1#"&amp;$B$6,"Custom2#"&amp;$B$7,"Custom3#"&amp;$B$8,"Custom4#"&amp;$B$9,"Entity#"&amp;$B51,"Account#"&amp;$R$15)+[2]!HsGetValue("FCC","Scenario#"&amp;$B$2,"Years#"&amp;$B$4,"Period#"&amp;$B$3,"View#"&amp;$B$10,"Consolidation#"&amp;$B$13,"Data Source#"&amp;$B$11,"Intercompany#"&amp;$B$14,"Movement#"&amp;$B$12,"Custom1#"&amp;$B$6,"Custom2#"&amp;$B$7,"Custom3#"&amp;$B$8,"Custom4#"&amp;$B$9,"Entity#"&amp;$B51,"Account#"&amp;$R$16)),2)</f>
        <v>#VALUE!</v>
      </c>
      <c r="S51" s="108" t="e">
        <f>ROUND(([2]!HsGetValue("FCC","Scenario#"&amp;$B$2,"Years#"&amp;$B$4,"Period#"&amp;$B$3,"View#"&amp;$B$10,"Consolidation#"&amp;$B$13,"Data Source#"&amp;$B$11,"Intercompany#"&amp;$B$14,"Movement#"&amp;$B$12,"Custom1#"&amp;$B$6,"Custom2#"&amp;$B$7,"Custom3#"&amp;$B$8,"Custom4#"&amp;$B$9,"Entity#"&amp;$B51,"Account#"&amp;$S$15)),2)</f>
        <v>#VALUE!</v>
      </c>
      <c r="T51" s="108" t="e">
        <f>ROUND(([2]!HsGetValue("FCC","Scenario#"&amp;$B$2,"Years#"&amp;$B$4,"Period#"&amp;$B$3,"View#"&amp;$B$10,"Consolidation#"&amp;$B$13,"Data Source#"&amp;$B$11,"Intercompany#"&amp;$B$14,"Movement#"&amp;$B$12,"Custom1#"&amp;$B$6,"Custom2#"&amp;$B$7,"Custom3#"&amp;$B$8,"Custom4#"&amp;$B$9,"Entity#"&amp;$B51,"Account#"&amp;$T$15)),2)</f>
        <v>#VALUE!</v>
      </c>
      <c r="U51" s="108" t="e">
        <f>ROUND(([2]!HsGetValue("FCC","Scenario#"&amp;$B$2,"Years#"&amp;$B$4,"Period#"&amp;$B$3,"View#"&amp;$B$10,"Consolidation#"&amp;$B$13,"Data Source#"&amp;$B$11,"Intercompany#"&amp;$B$14,"Movement#"&amp;$B$12,"Custom1#"&amp;$B$6,"Custom2#"&amp;$B$7,"Custom3#"&amp;$B$8,"Custom4#"&amp;$B$9,"Entity#"&amp;$B51,"Account#"&amp;$U$15)),2)</f>
        <v>#VALUE!</v>
      </c>
      <c r="V51" s="108"/>
      <c r="W51" s="108" t="e">
        <f>ROUND(([2]!HsGetValue("FCC","Scenario#"&amp;$B$2,"Years#"&amp;$B$4,"Period#"&amp;$B$3,"View#"&amp;$B$10,"Consolidation#"&amp;$B$13,"Data Source#"&amp;$B$11,"Intercompany#"&amp;$B$14,"Movement#"&amp;$B$12,"Custom1#"&amp;$B$6,"Custom2#"&amp;$B$7,"Custom3#"&amp;$B$8,"Custom4#"&amp;$B$9,"Entity#"&amp;$B51,"Account#"&amp;$W$15)),2)</f>
        <v>#VALUE!</v>
      </c>
      <c r="X51" s="108" t="e">
        <f>ROUND(([2]!HsGetValue("FCC","Scenario#"&amp;$B$2,"Years#"&amp;$B$4,"Period#"&amp;$B$3,"View#"&amp;$B$10,"Consolidation#"&amp;$B$13,"Data Source#"&amp;$B$11,"Intercompany#"&amp;$B$14,"Movement#"&amp;$B$12,"Custom1#"&amp;$B$6,"Custom2#"&amp;$B$7,"Custom3#"&amp;$B$8,"Custom4#"&amp;$B$9,"Entity#"&amp;$B51,"Account#"&amp;$X$15)),2)</f>
        <v>#VALUE!</v>
      </c>
      <c r="Y51" s="108" t="e">
        <f>ROUND(([2]!HsGetValue("FCC","Scenario#"&amp;$B$2,"Years#"&amp;$B$4,"Period#"&amp;$B$3,"View#"&amp;$B$10,"Consolidation#"&amp;$B$13,"Data Source#"&amp;$B$11,"Intercompany#"&amp;$B$14,"Movement#"&amp;$B$12,"Custom1#"&amp;$B$6,"Custom2#"&amp;$B$7,"Custom3#"&amp;$B$8,"Custom4#"&amp;$B$9,"Entity#"&amp;$B51,"Account#"&amp;$Y$15)+[2]!HsGetValue("FCC","Scenario#"&amp;$B$2,"Years#"&amp;$B$4,"Period#"&amp;$B$3,"View#"&amp;$B$10,"Consolidation#"&amp;$B$13,"Data Source#"&amp;$B$11,"Intercompany#"&amp;$B$14,"Movement#"&amp;$B$12,"Custom1#"&amp;$B$6,"Custom2#"&amp;$B$7,"Custom3#"&amp;$B$8,"Custom4#"&amp;$B$9,"Entity#"&amp;$B51,"Account#"&amp;$Y$16)),2)</f>
        <v>#VALUE!</v>
      </c>
    </row>
    <row r="52" spans="1:25">
      <c r="A52" s="107" t="s">
        <v>387</v>
      </c>
      <c r="B52" s="107" t="s">
        <v>296</v>
      </c>
      <c r="C52" s="23">
        <v>46700</v>
      </c>
      <c r="D52" s="23" t="s">
        <v>142</v>
      </c>
      <c r="E52" t="s">
        <v>73</v>
      </c>
      <c r="F52" s="22" t="e">
        <f t="shared" si="0"/>
        <v>#VALUE!</v>
      </c>
      <c r="G52" s="121" t="s">
        <v>570</v>
      </c>
      <c r="H52" s="273" t="e">
        <f>ROUND(([2]!HsGetValue("FCC","Scenario#"&amp;$B$2,"Years#"&amp;$B$4,"Period#"&amp;$B$3,"View#"&amp;$B$10,"Consolidation#"&amp;$B$13,"Data Source#"&amp;$B$11,"Intercompany#"&amp;$B$14,"Movement#"&amp;$B$12,"Custom1#"&amp;$B$6,"Custom2#"&amp;$B$7,"Custom3#"&amp;$B$8,"Custom4#"&amp;$B$9,"Entity#"&amp;$B52,"Account#"&amp;$H$15)+[2]!HsGetValue("FCC","Scenario#"&amp;$B$2,"Years#"&amp;$B$4,"Period#"&amp;$B$3,"View#"&amp;$B$10,"Consolidation#"&amp;$B$13,"Data Source#"&amp;$B$11,"Intercompany#"&amp;$B$14,"Movement#"&amp;$B$12,"Custom1#"&amp;$B$6,"Custom2#"&amp;$B$7,"Custom3#"&amp;$B$8,"Custom4#"&amp;$B$9,"Entity#"&amp;$B52,"Account#"&amp;$H$16)),2)</f>
        <v>#VALUE!</v>
      </c>
      <c r="I52" s="108" t="e">
        <f>ROUND(([2]!HsGetValue("FCC","Scenario#"&amp;$B$2,"Years#"&amp;$B$4,"Period#"&amp;$B$3,"View#"&amp;$B$10,"Consolidation#"&amp;$B$13,"Data Source#"&amp;$B$11,"Intercompany#"&amp;$B$14,"Movement#"&amp;$B$12,"Custom1#"&amp;$B$6,"Custom2#"&amp;$B$7,"Custom3#"&amp;$B$8,"Custom4#"&amp;$B$9,"Entity#"&amp;$B52,"Account#"&amp;$I$15)+[2]!HsGetValue("FCC","Scenario#"&amp;$B$2,"Years#"&amp;$B$4,"Period#"&amp;$B$3,"View#"&amp;$B$10,"Consolidation#"&amp;$B$13,"Data Source#"&amp;$B$11,"Intercompany#"&amp;$B$14,"Movement#"&amp;$B$12,"Custom1#"&amp;$B$6,"Custom2#"&amp;$B$7,"Custom3#"&amp;$B$8,"Custom4#"&amp;$B$9,"Entity#"&amp;$B52,"Account#"&amp;$I$16)+[2]!HsGetValue("FCC","Scenario#"&amp;$B$2,"Years#"&amp;$B$4,"Period#"&amp;$B$3,"View#"&amp;$B$10,"Consolidation#"&amp;$B$13,"Data Source#"&amp;$B$11,"Intercompany#"&amp;$B$14,"Movement#"&amp;$B$12,"Custom1#"&amp;$B$6,"Custom2#"&amp;$B$7,"Custom3#"&amp;$B$8,"Custom4#"&amp;$B$9,"Entity#"&amp;$B52,"Account#"&amp;$I$17)),2)</f>
        <v>#VALUE!</v>
      </c>
      <c r="J52" s="24" t="e">
        <f>ROUND(([2]!HsGetValue("FCC","Scenario#"&amp;$B$2,"Years#"&amp;$B$4,"Period#"&amp;$B$3,"View#"&amp;$B$10,"Consolidation#"&amp;$B$13,"Data Source#"&amp;$B$11,"Intercompany#"&amp;$B$14,"Movement#"&amp;$B$12,"Custom1#"&amp;$B$6,"Custom2#"&amp;$B$7,"Custom3#"&amp;$B$8,"Custom4#"&amp;$B$9,"Entity#"&amp;$B52,"Account#"&amp;$J$15)+[2]!HsGetValue("FCC","Scenario#"&amp;$B$2,"Years#"&amp;$B$4,"Period#"&amp;$B$3,"View#"&amp;$B$10,"Consolidation#"&amp;$B$13,"Data Source#"&amp;$B$11,"Intercompany#"&amp;$B$14,"Movement#"&amp;$B$12,"Custom1#"&amp;$B$6,"Custom2#"&amp;$B$7,"Custom3#"&amp;$B$8,"Custom4#"&amp;$B$9,"Entity#"&amp;$B52,"Account#"&amp;$J$16)),2)</f>
        <v>#VALUE!</v>
      </c>
      <c r="K52" s="108">
        <f>9313297.12-1657345.93</f>
        <v>7655951.1899999995</v>
      </c>
      <c r="L52" s="108">
        <f>3370919.51-1632910.71</f>
        <v>1738008.7999999998</v>
      </c>
      <c r="M52" s="108" t="e">
        <f>ROUND(([2]!HsGetValue("FCC","Scenario#"&amp;$B$2,"Years#"&amp;$B$4,"Period#"&amp;$B$3,"View#"&amp;$B$10,"Consolidation#"&amp;$B$13,"Data Source#"&amp;$B$11,"Intercompany#"&amp;$B$14,"Movement#"&amp;$B$12,"Custom1#"&amp;$B$6,"Custom2#"&amp;$B$7,"Custom3#"&amp;$B$8,"Custom4#"&amp;$B$9,"Entity#"&amp;$B52,"Account#"&amp;$M$15)+[2]!HsGetValue("FCC","Scenario#"&amp;$B$2,"Years#"&amp;$B$4,"Period#"&amp;$B$3,"View#"&amp;$B$10,"Consolidation#"&amp;$B$13,"Data Source#"&amp;$B$11,"Intercompany#"&amp;$B$14,"Movement#"&amp;$B$12,"Custom1#"&amp;$B$6,"Custom2#"&amp;$B$7,"Custom3#"&amp;$B$8,"Custom4#"&amp;$B$9,"Entity#"&amp;$B52,"Account#"&amp;$M$16)),2)</f>
        <v>#VALUE!</v>
      </c>
      <c r="N52" s="189" t="e">
        <f>ROUND(([2]!HsGetValue("FCC","Scenario#"&amp;$B$2,"Years#"&amp;$B$4,"Period#"&amp;$B$3,"View#"&amp;$B$10,"Consolidation#"&amp;$B$13,"Data Source#"&amp;$B$11,"Intercompany#"&amp;$B$14,"Movement#"&amp;$B$12,"Custom1#"&amp;$B$6,"Custom2#"&amp;$B$7,"Custom3#"&amp;$B$8,"Custom4#"&amp;$B$9,"Entity#"&amp;$B52,"Account#"&amp;$N$14)+[2]!HsGetValue("FCC","Scenario#"&amp;$B$2,"Years#"&amp;$B$4,"Period#"&amp;$B$3,"View#"&amp;$B$10,"Consolidation#"&amp;$B$13,"Data Source#"&amp;$B$11,"Intercompany#"&amp;$B$14,"Movement#"&amp;$B$12,"Custom1#"&amp;$B$6,"Custom2#"&amp;$B$7,"Custom3#"&amp;$B$8,"Custom4#"&amp;$B$9,"Entity#"&amp;$B52,"Account#"&amp;$N$15)+[2]!HsGetValue("FCC","Scenario#"&amp;$B$2,"Years#"&amp;$B$4,"Period#"&amp;$B$3,"View#"&amp;$B$10,"Consolidation#"&amp;$B$13,"Data Source#"&amp;$B$11,"Intercompany#"&amp;$B$14,"Movement#"&amp;$B$12,"Custom1#"&amp;$B$6,"Custom2#"&amp;$B$7,"Custom3#"&amp;$B$8,"Custom4#"&amp;$B$9,"Entity#"&amp;$B52,"Account#"&amp;$N$16)+[2]!HsGetValue("FCC","Scenario#"&amp;$B$2,"Years#"&amp;$B$4,"Period#"&amp;$B$3,"View#"&amp;$B$10,"Consolidation#"&amp;$B$13,"Data Source#"&amp;$B$11,"Intercompany#"&amp;$B$14,"Movement#"&amp;$B$12,"Custom1#"&amp;$B$6,"Custom2#"&amp;$B$7,"Custom3#"&amp;$B$8,"Custom4#"&amp;$B$9,"Entity#"&amp;$B52,"Account#"&amp;$N$17)+[2]!HsGetValue("FCC","Scenario#"&amp;$B$2,"Years#"&amp;$B$4,"Period#"&amp;$B$3,"View#"&amp;$B$10,"Consolidation#"&amp;$B$13,"Data Source#"&amp;$B$11,"Intercompany#"&amp;$B$14,"Movement#"&amp;$B$12,"Custom1#"&amp;$B$6,"Custom2#"&amp;$B$7,"Custom3#"&amp;$B$8,"Custom4#"&amp;$B$9,"Entity#"&amp;$B52,"Account#"&amp;$N$18)),2)</f>
        <v>#VALUE!</v>
      </c>
      <c r="O52" s="189" t="e">
        <f>ROUND(([2]!HsGetValue("FCC","Scenario#"&amp;$B$2,"Years#"&amp;$B$4,"Period#"&amp;$B$3,"View#"&amp;$B$10,"Consolidation#"&amp;$B$13,"Data Source#"&amp;$B$11,"Intercompany#"&amp;$B$14,"Movement#"&amp;$B$12,"Custom1#"&amp;$B$6,"Custom2#"&amp;$B$7,"Custom3#"&amp;$B$8,"Custom4#"&amp;$B$9,"Entity#"&amp;$B52,"Account#"&amp;$O$15)),2)</f>
        <v>#VALUE!</v>
      </c>
      <c r="P52" s="108" t="e">
        <f>ROUND(([2]!HsGetValue("FCC","Scenario#"&amp;$B$2,"Years#"&amp;$B$4,"Period#"&amp;$B$3,"View#"&amp;$B$10,"Consolidation#"&amp;$B$13,"Data Source#"&amp;$B$11,"Intercompany#"&amp;$B$14,"Movement#"&amp;$B$12,"Custom1#"&amp;$B$6,"Custom2#"&amp;$B$7,"Custom3#"&amp;$B$8,"Custom4#"&amp;$B$9,"Entity#"&amp;$B52,"Account#"&amp;$P$15)+[2]!HsGetValue("FCC","Scenario#"&amp;$B$2,"Years#"&amp;$B$4,"Period#"&amp;$B$3,"View#"&amp;$B$10,"Consolidation#"&amp;$B$13,"Data Source#"&amp;$B$11,"Intercompany#"&amp;$B$14,"Movement#"&amp;$B$12,"Custom1#"&amp;$B$6,"Custom2#"&amp;$B$7,"Custom3#"&amp;$B$8,"Custom4#"&amp;$B$9,"Entity#"&amp;$B52,"Account#"&amp;$P$16)),2)</f>
        <v>#VALUE!</v>
      </c>
      <c r="Q52" s="108" t="e">
        <f>ROUND(([2]!HsGetValue("FCC","Scenario#"&amp;$B$2,"Years#"&amp;$B$4,"Period#"&amp;$B$3,"View#"&amp;$B$10,"Consolidation#"&amp;$B$13,"Data Source#"&amp;$B$11,"Intercompany#"&amp;$B$14,"Movement#"&amp;$B$12,"Custom1#"&amp;$B$6,"Custom2#"&amp;$B$7,"Custom3#"&amp;$B$8,"Custom4#"&amp;$B$9,"Entity#"&amp;$B52,"Account#"&amp;$Q$15)+[2]!HsGetValue("FCC","Scenario#"&amp;$B$2,"Years#"&amp;$B$4,"Period#"&amp;$B$3,"View#"&amp;$B$10,"Consolidation#"&amp;$B$13,"Data Source#"&amp;$B$11,"Intercompany#"&amp;$B$14,"Movement#"&amp;$B$12,"Custom1#"&amp;$B$6,"Custom2#"&amp;$B$7,"Custom3#"&amp;$B$8,"Custom4#"&amp;$B$9,"Entity#"&amp;$B52,"Account#"&amp;$Q$16)),2)</f>
        <v>#VALUE!</v>
      </c>
      <c r="R52" s="108" t="e">
        <f>ROUND(([2]!HsGetValue("FCC","Scenario#"&amp;$B$2,"Years#"&amp;$B$4,"Period#"&amp;$B$3,"View#"&amp;$B$10,"Consolidation#"&amp;$B$13,"Data Source#"&amp;$B$11,"Intercompany#"&amp;$B$14,"Movement#"&amp;$B$12,"Custom1#"&amp;$B$6,"Custom2#"&amp;$B$7,"Custom3#"&amp;$B$8,"Custom4#"&amp;$B$9,"Entity#"&amp;$B52,"Account#"&amp;$R$15)+[2]!HsGetValue("FCC","Scenario#"&amp;$B$2,"Years#"&amp;$B$4,"Period#"&amp;$B$3,"View#"&amp;$B$10,"Consolidation#"&amp;$B$13,"Data Source#"&amp;$B$11,"Intercompany#"&amp;$B$14,"Movement#"&amp;$B$12,"Custom1#"&amp;$B$6,"Custom2#"&amp;$B$7,"Custom3#"&amp;$B$8,"Custom4#"&amp;$B$9,"Entity#"&amp;$B52,"Account#"&amp;$R$16)),2)</f>
        <v>#VALUE!</v>
      </c>
      <c r="S52" s="108" t="e">
        <f>ROUND(([2]!HsGetValue("FCC","Scenario#"&amp;$B$2,"Years#"&amp;$B$4,"Period#"&amp;$B$3,"View#"&amp;$B$10,"Consolidation#"&amp;$B$13,"Data Source#"&amp;$B$11,"Intercompany#"&amp;$B$14,"Movement#"&amp;$B$12,"Custom1#"&amp;$B$6,"Custom2#"&amp;$B$7,"Custom3#"&amp;$B$8,"Custom4#"&amp;$B$9,"Entity#"&amp;$B52,"Account#"&amp;$S$15)),2)</f>
        <v>#VALUE!</v>
      </c>
      <c r="T52" s="108" t="e">
        <f>ROUND(([2]!HsGetValue("FCC","Scenario#"&amp;$B$2,"Years#"&amp;$B$4,"Period#"&amp;$B$3,"View#"&amp;$B$10,"Consolidation#"&amp;$B$13,"Data Source#"&amp;$B$11,"Intercompany#"&amp;$B$14,"Movement#"&amp;$B$12,"Custom1#"&amp;$B$6,"Custom2#"&amp;$B$7,"Custom3#"&amp;$B$8,"Custom4#"&amp;$B$9,"Entity#"&amp;$B52,"Account#"&amp;$T$15)),2)</f>
        <v>#VALUE!</v>
      </c>
      <c r="U52" s="108" t="e">
        <f>ROUND(([2]!HsGetValue("FCC","Scenario#"&amp;$B$2,"Years#"&amp;$B$4,"Period#"&amp;$B$3,"View#"&amp;$B$10,"Consolidation#"&amp;$B$13,"Data Source#"&amp;$B$11,"Intercompany#"&amp;$B$14,"Movement#"&amp;$B$12,"Custom1#"&amp;$B$6,"Custom2#"&amp;$B$7,"Custom3#"&amp;$B$8,"Custom4#"&amp;$B$9,"Entity#"&amp;$B52,"Account#"&amp;$U$15)),2)</f>
        <v>#VALUE!</v>
      </c>
      <c r="V52" s="108"/>
      <c r="W52" s="108" t="e">
        <f>ROUND(([2]!HsGetValue("FCC","Scenario#"&amp;$B$2,"Years#"&amp;$B$4,"Period#"&amp;$B$3,"View#"&amp;$B$10,"Consolidation#"&amp;$B$13,"Data Source#"&amp;$B$11,"Intercompany#"&amp;$B$14,"Movement#"&amp;$B$12,"Custom1#"&amp;$B$6,"Custom2#"&amp;$B$7,"Custom3#"&amp;$B$8,"Custom4#"&amp;$B$9,"Entity#"&amp;$B52,"Account#"&amp;$W$15)),2)</f>
        <v>#VALUE!</v>
      </c>
      <c r="X52" s="108" t="e">
        <f>ROUND(([2]!HsGetValue("FCC","Scenario#"&amp;$B$2,"Years#"&amp;$B$4,"Period#"&amp;$B$3,"View#"&amp;$B$10,"Consolidation#"&amp;$B$13,"Data Source#"&amp;$B$11,"Intercompany#"&amp;$B$14,"Movement#"&amp;$B$12,"Custom1#"&amp;$B$6,"Custom2#"&amp;$B$7,"Custom3#"&amp;$B$8,"Custom4#"&amp;$B$9,"Entity#"&amp;$B52,"Account#"&amp;$X$15)),2)</f>
        <v>#VALUE!</v>
      </c>
      <c r="Y52" s="108" t="e">
        <f>ROUND(([2]!HsGetValue("FCC","Scenario#"&amp;$B$2,"Years#"&amp;$B$4,"Period#"&amp;$B$3,"View#"&amp;$B$10,"Consolidation#"&amp;$B$13,"Data Source#"&amp;$B$11,"Intercompany#"&amp;$B$14,"Movement#"&amp;$B$12,"Custom1#"&amp;$B$6,"Custom2#"&amp;$B$7,"Custom3#"&amp;$B$8,"Custom4#"&amp;$B$9,"Entity#"&amp;$B52,"Account#"&amp;$Y$15)+[2]!HsGetValue("FCC","Scenario#"&amp;$B$2,"Years#"&amp;$B$4,"Period#"&amp;$B$3,"View#"&amp;$B$10,"Consolidation#"&amp;$B$13,"Data Source#"&amp;$B$11,"Intercompany#"&amp;$B$14,"Movement#"&amp;$B$12,"Custom1#"&amp;$B$6,"Custom2#"&amp;$B$7,"Custom3#"&amp;$B$8,"Custom4#"&amp;$B$9,"Entity#"&amp;$B52,"Account#"&amp;$Y$16)),2)</f>
        <v>#VALUE!</v>
      </c>
    </row>
    <row r="53" spans="1:25">
      <c r="A53" s="107" t="s">
        <v>387</v>
      </c>
      <c r="B53" s="107" t="s">
        <v>297</v>
      </c>
      <c r="C53" s="23">
        <v>46900</v>
      </c>
      <c r="D53" s="23" t="s">
        <v>142</v>
      </c>
      <c r="E53" t="s">
        <v>74</v>
      </c>
      <c r="F53" s="22" t="e">
        <f t="shared" si="0"/>
        <v>#VALUE!</v>
      </c>
      <c r="G53" s="121" t="s">
        <v>570</v>
      </c>
      <c r="H53" s="273" t="e">
        <f>ROUND(([2]!HsGetValue("FCC","Scenario#"&amp;$B$2,"Years#"&amp;$B$4,"Period#"&amp;$B$3,"View#"&amp;$B$10,"Consolidation#"&amp;$B$13,"Data Source#"&amp;$B$11,"Intercompany#"&amp;$B$14,"Movement#"&amp;$B$12,"Custom1#"&amp;$B$6,"Custom2#"&amp;$B$7,"Custom3#"&amp;$B$8,"Custom4#"&amp;$B$9,"Entity#"&amp;$B53,"Account#"&amp;$H$15)+[2]!HsGetValue("FCC","Scenario#"&amp;$B$2,"Years#"&amp;$B$4,"Period#"&amp;$B$3,"View#"&amp;$B$10,"Consolidation#"&amp;$B$13,"Data Source#"&amp;$B$11,"Intercompany#"&amp;$B$14,"Movement#"&amp;$B$12,"Custom1#"&amp;$B$6,"Custom2#"&amp;$B$7,"Custom3#"&amp;$B$8,"Custom4#"&amp;$B$9,"Entity#"&amp;$B53,"Account#"&amp;$H$16)),2)</f>
        <v>#VALUE!</v>
      </c>
      <c r="I53" s="108" t="e">
        <f>ROUND(([2]!HsGetValue("FCC","Scenario#"&amp;$B$2,"Years#"&amp;$B$4,"Period#"&amp;$B$3,"View#"&amp;$B$10,"Consolidation#"&amp;$B$13,"Data Source#"&amp;$B$11,"Intercompany#"&amp;$B$14,"Movement#"&amp;$B$12,"Custom1#"&amp;$B$6,"Custom2#"&amp;$B$7,"Custom3#"&amp;$B$8,"Custom4#"&amp;$B$9,"Entity#"&amp;$B53,"Account#"&amp;$I$15)+[2]!HsGetValue("FCC","Scenario#"&amp;$B$2,"Years#"&amp;$B$4,"Period#"&amp;$B$3,"View#"&amp;$B$10,"Consolidation#"&amp;$B$13,"Data Source#"&amp;$B$11,"Intercompany#"&amp;$B$14,"Movement#"&amp;$B$12,"Custom1#"&amp;$B$6,"Custom2#"&amp;$B$7,"Custom3#"&amp;$B$8,"Custom4#"&amp;$B$9,"Entity#"&amp;$B53,"Account#"&amp;$I$16)+[2]!HsGetValue("FCC","Scenario#"&amp;$B$2,"Years#"&amp;$B$4,"Period#"&amp;$B$3,"View#"&amp;$B$10,"Consolidation#"&amp;$B$13,"Data Source#"&amp;$B$11,"Intercompany#"&amp;$B$14,"Movement#"&amp;$B$12,"Custom1#"&amp;$B$6,"Custom2#"&amp;$B$7,"Custom3#"&amp;$B$8,"Custom4#"&amp;$B$9,"Entity#"&amp;$B53,"Account#"&amp;$I$17)),2)</f>
        <v>#VALUE!</v>
      </c>
      <c r="J53" s="24" t="e">
        <f>ROUND(([2]!HsGetValue("FCC","Scenario#"&amp;$B$2,"Years#"&amp;$B$4,"Period#"&amp;$B$3,"View#"&amp;$B$10,"Consolidation#"&amp;$B$13,"Data Source#"&amp;$B$11,"Intercompany#"&amp;$B$14,"Movement#"&amp;$B$12,"Custom1#"&amp;$B$6,"Custom2#"&amp;$B$7,"Custom3#"&amp;$B$8,"Custom4#"&amp;$B$9,"Entity#"&amp;$B53,"Account#"&amp;$J$15)+[2]!HsGetValue("FCC","Scenario#"&amp;$B$2,"Years#"&amp;$B$4,"Period#"&amp;$B$3,"View#"&amp;$B$10,"Consolidation#"&amp;$B$13,"Data Source#"&amp;$B$11,"Intercompany#"&amp;$B$14,"Movement#"&amp;$B$12,"Custom1#"&amp;$B$6,"Custom2#"&amp;$B$7,"Custom3#"&amp;$B$8,"Custom4#"&amp;$B$9,"Entity#"&amp;$B53,"Account#"&amp;$J$16)),2)</f>
        <v>#VALUE!</v>
      </c>
      <c r="K53" s="108" t="e">
        <f>ROUND(([2]!HsGetValue("FCC","Scenario#"&amp;$B$2,"Years#"&amp;$B$4,"Period#"&amp;$B$3,"View#"&amp;$B$10,"Consolidation#"&amp;$B$13,"Data Source#"&amp;$B$11,"Intercompany#"&amp;$B$14,"Movement#"&amp;$B$12,"Custom1#"&amp;$B$6,"Custom2#"&amp;$B$7,"Custom3#"&amp;$B$8,"Custom4#"&amp;$B$9,"Entity#"&amp;$B53,"Account#"&amp;$K$15)+[2]!HsGetValue("FCC","Scenario#"&amp;$B$2,"Years#"&amp;$B$4,"Period#"&amp;$B$3,"View#"&amp;$B$10,"Consolidation#"&amp;$B$13,"Data Source#"&amp;$B$11,"Intercompany#"&amp;$B$14,"Movement#"&amp;$B$12,"Custom1#"&amp;$B$6,"Custom2#"&amp;$B$7,"Custom3#"&amp;$B$8,"Custom4#"&amp;$B$9,"Entity#"&amp;$B53,"Account#"&amp;$K$16)+[2]!HsGetValue("FCC","Scenario#"&amp;$B$2,"Years#"&amp;$B$4,"Period#"&amp;$B$3,"View#"&amp;$B$10,"Consolidation#"&amp;$B$13,"Data Source#"&amp;$B$11,"Intercompany#"&amp;$B$14,"Movement#"&amp;$B$12,"Custom1#"&amp;$B$6,"Custom2#"&amp;$B$7,"Custom3#"&amp;$B$8,"Custom4#"&amp;$B$9,"Entity#"&amp;$B53,"Account#"&amp;$K$17)+[2]!HsGetValue("FCC","Scenario#"&amp;$B$2,"Years#"&amp;$B$4,"Period#"&amp;$B$3,"View#"&amp;$B$10,"Consolidation#"&amp;$B$13,"Data Source#"&amp;$B$11,"Intercompany#"&amp;$B$14,"Movement#"&amp;$B$12,"Custom1#"&amp;$B$6,"Custom2#"&amp;$B$7,"Custom3#"&amp;$B$8,"Custom4#"&amp;$B$9,"Entity#"&amp;$B53,"Account#"&amp;$K$18)),2)</f>
        <v>#VALUE!</v>
      </c>
      <c r="L53" s="108">
        <f>8596366.51-1870314.2</f>
        <v>6726052.3099999996</v>
      </c>
      <c r="M53" s="108" t="e">
        <f>ROUND(([2]!HsGetValue("FCC","Scenario#"&amp;$B$2,"Years#"&amp;$B$4,"Period#"&amp;$B$3,"View#"&amp;$B$10,"Consolidation#"&amp;$B$13,"Data Source#"&amp;$B$11,"Intercompany#"&amp;$B$14,"Movement#"&amp;$B$12,"Custom1#"&amp;$B$6,"Custom2#"&amp;$B$7,"Custom3#"&amp;$B$8,"Custom4#"&amp;$B$9,"Entity#"&amp;$B53,"Account#"&amp;$M$15)+[2]!HsGetValue("FCC","Scenario#"&amp;$B$2,"Years#"&amp;$B$4,"Period#"&amp;$B$3,"View#"&amp;$B$10,"Consolidation#"&amp;$B$13,"Data Source#"&amp;$B$11,"Intercompany#"&amp;$B$14,"Movement#"&amp;$B$12,"Custom1#"&amp;$B$6,"Custom2#"&amp;$B$7,"Custom3#"&amp;$B$8,"Custom4#"&amp;$B$9,"Entity#"&amp;$B53,"Account#"&amp;$M$16)),2)</f>
        <v>#VALUE!</v>
      </c>
      <c r="N53" s="189" t="e">
        <f>ROUND(([2]!HsGetValue("FCC","Scenario#"&amp;$B$2,"Years#"&amp;$B$4,"Period#"&amp;$B$3,"View#"&amp;$B$10,"Consolidation#"&amp;$B$13,"Data Source#"&amp;$B$11,"Intercompany#"&amp;$B$14,"Movement#"&amp;$B$12,"Custom1#"&amp;$B$6,"Custom2#"&amp;$B$7,"Custom3#"&amp;$B$8,"Custom4#"&amp;$B$9,"Entity#"&amp;$B53,"Account#"&amp;$N$14)+[2]!HsGetValue("FCC","Scenario#"&amp;$B$2,"Years#"&amp;$B$4,"Period#"&amp;$B$3,"View#"&amp;$B$10,"Consolidation#"&amp;$B$13,"Data Source#"&amp;$B$11,"Intercompany#"&amp;$B$14,"Movement#"&amp;$B$12,"Custom1#"&amp;$B$6,"Custom2#"&amp;$B$7,"Custom3#"&amp;$B$8,"Custom4#"&amp;$B$9,"Entity#"&amp;$B53,"Account#"&amp;$N$15)+[2]!HsGetValue("FCC","Scenario#"&amp;$B$2,"Years#"&amp;$B$4,"Period#"&amp;$B$3,"View#"&amp;$B$10,"Consolidation#"&amp;$B$13,"Data Source#"&amp;$B$11,"Intercompany#"&amp;$B$14,"Movement#"&amp;$B$12,"Custom1#"&amp;$B$6,"Custom2#"&amp;$B$7,"Custom3#"&amp;$B$8,"Custom4#"&amp;$B$9,"Entity#"&amp;$B53,"Account#"&amp;$N$16)+[2]!HsGetValue("FCC","Scenario#"&amp;$B$2,"Years#"&amp;$B$4,"Period#"&amp;$B$3,"View#"&amp;$B$10,"Consolidation#"&amp;$B$13,"Data Source#"&amp;$B$11,"Intercompany#"&amp;$B$14,"Movement#"&amp;$B$12,"Custom1#"&amp;$B$6,"Custom2#"&amp;$B$7,"Custom3#"&amp;$B$8,"Custom4#"&amp;$B$9,"Entity#"&amp;$B53,"Account#"&amp;$N$17)+[2]!HsGetValue("FCC","Scenario#"&amp;$B$2,"Years#"&amp;$B$4,"Period#"&amp;$B$3,"View#"&amp;$B$10,"Consolidation#"&amp;$B$13,"Data Source#"&amp;$B$11,"Intercompany#"&amp;$B$14,"Movement#"&amp;$B$12,"Custom1#"&amp;$B$6,"Custom2#"&amp;$B$7,"Custom3#"&amp;$B$8,"Custom4#"&amp;$B$9,"Entity#"&amp;$B53,"Account#"&amp;$N$18)),2)</f>
        <v>#VALUE!</v>
      </c>
      <c r="O53" s="189" t="e">
        <f>ROUND(([2]!HsGetValue("FCC","Scenario#"&amp;$B$2,"Years#"&amp;$B$4,"Period#"&amp;$B$3,"View#"&amp;$B$10,"Consolidation#"&amp;$B$13,"Data Source#"&amp;$B$11,"Intercompany#"&amp;$B$14,"Movement#"&amp;$B$12,"Custom1#"&amp;$B$6,"Custom2#"&amp;$B$7,"Custom3#"&amp;$B$8,"Custom4#"&amp;$B$9,"Entity#"&amp;$B53,"Account#"&amp;$O$15)),2)</f>
        <v>#VALUE!</v>
      </c>
      <c r="P53" s="108" t="e">
        <f>ROUND(([2]!HsGetValue("FCC","Scenario#"&amp;$B$2,"Years#"&amp;$B$4,"Period#"&amp;$B$3,"View#"&amp;$B$10,"Consolidation#"&amp;$B$13,"Data Source#"&amp;$B$11,"Intercompany#"&amp;$B$14,"Movement#"&amp;$B$12,"Custom1#"&amp;$B$6,"Custom2#"&amp;$B$7,"Custom3#"&amp;$B$8,"Custom4#"&amp;$B$9,"Entity#"&amp;$B53,"Account#"&amp;$P$15)+[2]!HsGetValue("FCC","Scenario#"&amp;$B$2,"Years#"&amp;$B$4,"Period#"&amp;$B$3,"View#"&amp;$B$10,"Consolidation#"&amp;$B$13,"Data Source#"&amp;$B$11,"Intercompany#"&amp;$B$14,"Movement#"&amp;$B$12,"Custom1#"&amp;$B$6,"Custom2#"&amp;$B$7,"Custom3#"&amp;$B$8,"Custom4#"&amp;$B$9,"Entity#"&amp;$B53,"Account#"&amp;$P$16)),2)</f>
        <v>#VALUE!</v>
      </c>
      <c r="Q53" s="108" t="e">
        <f>ROUND(([2]!HsGetValue("FCC","Scenario#"&amp;$B$2,"Years#"&amp;$B$4,"Period#"&amp;$B$3,"View#"&amp;$B$10,"Consolidation#"&amp;$B$13,"Data Source#"&amp;$B$11,"Intercompany#"&amp;$B$14,"Movement#"&amp;$B$12,"Custom1#"&amp;$B$6,"Custom2#"&amp;$B$7,"Custom3#"&amp;$B$8,"Custom4#"&amp;$B$9,"Entity#"&amp;$B53,"Account#"&amp;$Q$15)+[2]!HsGetValue("FCC","Scenario#"&amp;$B$2,"Years#"&amp;$B$4,"Period#"&amp;$B$3,"View#"&amp;$B$10,"Consolidation#"&amp;$B$13,"Data Source#"&amp;$B$11,"Intercompany#"&amp;$B$14,"Movement#"&amp;$B$12,"Custom1#"&amp;$B$6,"Custom2#"&amp;$B$7,"Custom3#"&amp;$B$8,"Custom4#"&amp;$B$9,"Entity#"&amp;$B53,"Account#"&amp;$Q$16)),2)</f>
        <v>#VALUE!</v>
      </c>
      <c r="R53" s="108" t="e">
        <f>ROUND(([2]!HsGetValue("FCC","Scenario#"&amp;$B$2,"Years#"&amp;$B$4,"Period#"&amp;$B$3,"View#"&amp;$B$10,"Consolidation#"&amp;$B$13,"Data Source#"&amp;$B$11,"Intercompany#"&amp;$B$14,"Movement#"&amp;$B$12,"Custom1#"&amp;$B$6,"Custom2#"&amp;$B$7,"Custom3#"&amp;$B$8,"Custom4#"&amp;$B$9,"Entity#"&amp;$B53,"Account#"&amp;$R$15)+[2]!HsGetValue("FCC","Scenario#"&amp;$B$2,"Years#"&amp;$B$4,"Period#"&amp;$B$3,"View#"&amp;$B$10,"Consolidation#"&amp;$B$13,"Data Source#"&amp;$B$11,"Intercompany#"&amp;$B$14,"Movement#"&amp;$B$12,"Custom1#"&amp;$B$6,"Custom2#"&amp;$B$7,"Custom3#"&amp;$B$8,"Custom4#"&amp;$B$9,"Entity#"&amp;$B53,"Account#"&amp;$R$16)),2)</f>
        <v>#VALUE!</v>
      </c>
      <c r="S53" s="108" t="e">
        <f>ROUND(([2]!HsGetValue("FCC","Scenario#"&amp;$B$2,"Years#"&amp;$B$4,"Period#"&amp;$B$3,"View#"&amp;$B$10,"Consolidation#"&amp;$B$13,"Data Source#"&amp;$B$11,"Intercompany#"&amp;$B$14,"Movement#"&amp;$B$12,"Custom1#"&amp;$B$6,"Custom2#"&amp;$B$7,"Custom3#"&amp;$B$8,"Custom4#"&amp;$B$9,"Entity#"&amp;$B53,"Account#"&amp;$S$15)),2)</f>
        <v>#VALUE!</v>
      </c>
      <c r="T53" s="108" t="e">
        <f>ROUND(([2]!HsGetValue("FCC","Scenario#"&amp;$B$2,"Years#"&amp;$B$4,"Period#"&amp;$B$3,"View#"&amp;$B$10,"Consolidation#"&amp;$B$13,"Data Source#"&amp;$B$11,"Intercompany#"&amp;$B$14,"Movement#"&amp;$B$12,"Custom1#"&amp;$B$6,"Custom2#"&amp;$B$7,"Custom3#"&amp;$B$8,"Custom4#"&amp;$B$9,"Entity#"&amp;$B53,"Account#"&amp;$T$15)),2)</f>
        <v>#VALUE!</v>
      </c>
      <c r="U53" s="108" t="e">
        <f>ROUND(([2]!HsGetValue("FCC","Scenario#"&amp;$B$2,"Years#"&amp;$B$4,"Period#"&amp;$B$3,"View#"&amp;$B$10,"Consolidation#"&amp;$B$13,"Data Source#"&amp;$B$11,"Intercompany#"&amp;$B$14,"Movement#"&amp;$B$12,"Custom1#"&amp;$B$6,"Custom2#"&amp;$B$7,"Custom3#"&amp;$B$8,"Custom4#"&amp;$B$9,"Entity#"&amp;$B53,"Account#"&amp;$U$15)),2)</f>
        <v>#VALUE!</v>
      </c>
      <c r="V53" s="108"/>
      <c r="W53" s="108" t="e">
        <f>ROUND(([2]!HsGetValue("FCC","Scenario#"&amp;$B$2,"Years#"&amp;$B$4,"Period#"&amp;$B$3,"View#"&amp;$B$10,"Consolidation#"&amp;$B$13,"Data Source#"&amp;$B$11,"Intercompany#"&amp;$B$14,"Movement#"&amp;$B$12,"Custom1#"&amp;$B$6,"Custom2#"&amp;$B$7,"Custom3#"&amp;$B$8,"Custom4#"&amp;$B$9,"Entity#"&amp;$B53,"Account#"&amp;$W$15)),2)</f>
        <v>#VALUE!</v>
      </c>
      <c r="X53" s="108" t="e">
        <f>ROUND(([2]!HsGetValue("FCC","Scenario#"&amp;$B$2,"Years#"&amp;$B$4,"Period#"&amp;$B$3,"View#"&amp;$B$10,"Consolidation#"&amp;$B$13,"Data Source#"&amp;$B$11,"Intercompany#"&amp;$B$14,"Movement#"&amp;$B$12,"Custom1#"&amp;$B$6,"Custom2#"&amp;$B$7,"Custom3#"&amp;$B$8,"Custom4#"&amp;$B$9,"Entity#"&amp;$B53,"Account#"&amp;$X$15)),2)</f>
        <v>#VALUE!</v>
      </c>
      <c r="Y53" s="108" t="e">
        <f>ROUND(([2]!HsGetValue("FCC","Scenario#"&amp;$B$2,"Years#"&amp;$B$4,"Period#"&amp;$B$3,"View#"&amp;$B$10,"Consolidation#"&amp;$B$13,"Data Source#"&amp;$B$11,"Intercompany#"&amp;$B$14,"Movement#"&amp;$B$12,"Custom1#"&amp;$B$6,"Custom2#"&amp;$B$7,"Custom3#"&amp;$B$8,"Custom4#"&amp;$B$9,"Entity#"&amp;$B53,"Account#"&amp;$Y$15)+[2]!HsGetValue("FCC","Scenario#"&amp;$B$2,"Years#"&amp;$B$4,"Period#"&amp;$B$3,"View#"&amp;$B$10,"Consolidation#"&amp;$B$13,"Data Source#"&amp;$B$11,"Intercompany#"&amp;$B$14,"Movement#"&amp;$B$12,"Custom1#"&amp;$B$6,"Custom2#"&amp;$B$7,"Custom3#"&amp;$B$8,"Custom4#"&amp;$B$9,"Entity#"&amp;$B53,"Account#"&amp;$Y$16)),2)</f>
        <v>#VALUE!</v>
      </c>
    </row>
    <row r="54" spans="1:25">
      <c r="A54" s="107" t="s">
        <v>387</v>
      </c>
      <c r="B54" s="107" t="s">
        <v>298</v>
      </c>
      <c r="C54" s="23">
        <v>47000</v>
      </c>
      <c r="D54" s="23" t="s">
        <v>142</v>
      </c>
      <c r="E54" t="s">
        <v>75</v>
      </c>
      <c r="F54" s="22" t="e">
        <f t="shared" si="0"/>
        <v>#VALUE!</v>
      </c>
      <c r="G54" s="121" t="s">
        <v>570</v>
      </c>
      <c r="H54" s="273" t="e">
        <f>ROUND(([2]!HsGetValue("FCC","Scenario#"&amp;$B$2,"Years#"&amp;$B$4,"Period#"&amp;$B$3,"View#"&amp;$B$10,"Consolidation#"&amp;$B$13,"Data Source#"&amp;$B$11,"Intercompany#"&amp;$B$14,"Movement#"&amp;$B$12,"Custom1#"&amp;$B$6,"Custom2#"&amp;$B$7,"Custom3#"&amp;$B$8,"Custom4#"&amp;$B$9,"Entity#"&amp;$B54,"Account#"&amp;$H$15)+[2]!HsGetValue("FCC","Scenario#"&amp;$B$2,"Years#"&amp;$B$4,"Period#"&amp;$B$3,"View#"&amp;$B$10,"Consolidation#"&amp;$B$13,"Data Source#"&amp;$B$11,"Intercompany#"&amp;$B$14,"Movement#"&amp;$B$12,"Custom1#"&amp;$B$6,"Custom2#"&amp;$B$7,"Custom3#"&amp;$B$8,"Custom4#"&amp;$B$9,"Entity#"&amp;$B54,"Account#"&amp;$H$16)),2)</f>
        <v>#VALUE!</v>
      </c>
      <c r="I54" s="108" t="e">
        <f>ROUND(([2]!HsGetValue("FCC","Scenario#"&amp;$B$2,"Years#"&amp;$B$4,"Period#"&amp;$B$3,"View#"&amp;$B$10,"Consolidation#"&amp;$B$13,"Data Source#"&amp;$B$11,"Intercompany#"&amp;$B$14,"Movement#"&amp;$B$12,"Custom1#"&amp;$B$6,"Custom2#"&amp;$B$7,"Custom3#"&amp;$B$8,"Custom4#"&amp;$B$9,"Entity#"&amp;$B54,"Account#"&amp;$I$15)+[2]!HsGetValue("FCC","Scenario#"&amp;$B$2,"Years#"&amp;$B$4,"Period#"&amp;$B$3,"View#"&amp;$B$10,"Consolidation#"&amp;$B$13,"Data Source#"&amp;$B$11,"Intercompany#"&amp;$B$14,"Movement#"&amp;$B$12,"Custom1#"&amp;$B$6,"Custom2#"&amp;$B$7,"Custom3#"&amp;$B$8,"Custom4#"&amp;$B$9,"Entity#"&amp;$B54,"Account#"&amp;$I$16)+[2]!HsGetValue("FCC","Scenario#"&amp;$B$2,"Years#"&amp;$B$4,"Period#"&amp;$B$3,"View#"&amp;$B$10,"Consolidation#"&amp;$B$13,"Data Source#"&amp;$B$11,"Intercompany#"&amp;$B$14,"Movement#"&amp;$B$12,"Custom1#"&amp;$B$6,"Custom2#"&amp;$B$7,"Custom3#"&amp;$B$8,"Custom4#"&amp;$B$9,"Entity#"&amp;$B54,"Account#"&amp;$I$17)),2)</f>
        <v>#VALUE!</v>
      </c>
      <c r="J54" s="24" t="e">
        <f>ROUND(([2]!HsGetValue("FCC","Scenario#"&amp;$B$2,"Years#"&amp;$B$4,"Period#"&amp;$B$3,"View#"&amp;$B$10,"Consolidation#"&amp;$B$13,"Data Source#"&amp;$B$11,"Intercompany#"&amp;$B$14,"Movement#"&amp;$B$12,"Custom1#"&amp;$B$6,"Custom2#"&amp;$B$7,"Custom3#"&amp;$B$8,"Custom4#"&amp;$B$9,"Entity#"&amp;$B54,"Account#"&amp;$J$15)+[2]!HsGetValue("FCC","Scenario#"&amp;$B$2,"Years#"&amp;$B$4,"Period#"&amp;$B$3,"View#"&amp;$B$10,"Consolidation#"&amp;$B$13,"Data Source#"&amp;$B$11,"Intercompany#"&amp;$B$14,"Movement#"&amp;$B$12,"Custom1#"&amp;$B$6,"Custom2#"&amp;$B$7,"Custom3#"&amp;$B$8,"Custom4#"&amp;$B$9,"Entity#"&amp;$B54,"Account#"&amp;$J$16)),2)</f>
        <v>#VALUE!</v>
      </c>
      <c r="K54" s="108" t="e">
        <f>ROUND(([2]!HsGetValue("FCC","Scenario#"&amp;$B$2,"Years#"&amp;$B$4,"Period#"&amp;$B$3,"View#"&amp;$B$10,"Consolidation#"&amp;$B$13,"Data Source#"&amp;$B$11,"Intercompany#"&amp;$B$14,"Movement#"&amp;$B$12,"Custom1#"&amp;$B$6,"Custom2#"&amp;$B$7,"Custom3#"&amp;$B$8,"Custom4#"&amp;$B$9,"Entity#"&amp;$B54,"Account#"&amp;$K$15)+[2]!HsGetValue("FCC","Scenario#"&amp;$B$2,"Years#"&amp;$B$4,"Period#"&amp;$B$3,"View#"&amp;$B$10,"Consolidation#"&amp;$B$13,"Data Source#"&amp;$B$11,"Intercompany#"&amp;$B$14,"Movement#"&amp;$B$12,"Custom1#"&amp;$B$6,"Custom2#"&amp;$B$7,"Custom3#"&amp;$B$8,"Custom4#"&amp;$B$9,"Entity#"&amp;$B54,"Account#"&amp;$K$16)+[2]!HsGetValue("FCC","Scenario#"&amp;$B$2,"Years#"&amp;$B$4,"Period#"&amp;$B$3,"View#"&amp;$B$10,"Consolidation#"&amp;$B$13,"Data Source#"&amp;$B$11,"Intercompany#"&amp;$B$14,"Movement#"&amp;$B$12,"Custom1#"&amp;$B$6,"Custom2#"&amp;$B$7,"Custom3#"&amp;$B$8,"Custom4#"&amp;$B$9,"Entity#"&amp;$B54,"Account#"&amp;$K$17)+[2]!HsGetValue("FCC","Scenario#"&amp;$B$2,"Years#"&amp;$B$4,"Period#"&amp;$B$3,"View#"&amp;$B$10,"Consolidation#"&amp;$B$13,"Data Source#"&amp;$B$11,"Intercompany#"&amp;$B$14,"Movement#"&amp;$B$12,"Custom1#"&amp;$B$6,"Custom2#"&amp;$B$7,"Custom3#"&amp;$B$8,"Custom4#"&amp;$B$9,"Entity#"&amp;$B54,"Account#"&amp;$K$18)),2)</f>
        <v>#VALUE!</v>
      </c>
      <c r="L54" s="108" t="e">
        <f>ROUND(([2]!HsGetValue("FCC","Scenario#"&amp;$B$2,"Years#"&amp;$B$4,"Period#"&amp;$B$3,"View#"&amp;$B$10,"Consolidation#"&amp;$B$13,"Data Source#"&amp;$B$11,"Intercompany#"&amp;$B$14,"Movement#"&amp;$B$12,"Custom1#"&amp;$B$6,"Custom2#"&amp;$B$7,"Custom3#"&amp;$B$8,"Custom4#"&amp;$B$9,"Entity#"&amp;$B54,"Account#"&amp;$L$17)+[2]!HsGetValue("FCC","Scenario#"&amp;$B$2,"Years#"&amp;$B$4,"Period#"&amp;$B$3,"View#"&amp;$B$10,"Consolidation#"&amp;$B$13,"Data Source#"&amp;$B$11,"Intercompany#"&amp;$B$14,"Movement#"&amp;$B$12,"Custom1#"&amp;$B$6,"Custom2#"&amp;$B$7,"Custom3#"&amp;$B$8,"Custom4#"&amp;$B$9,"Entity#"&amp;$B54,"Account#"&amp;$L$18)),2)</f>
        <v>#VALUE!</v>
      </c>
      <c r="M54" s="108" t="e">
        <f>ROUND(([2]!HsGetValue("FCC","Scenario#"&amp;$B$2,"Years#"&amp;$B$4,"Period#"&amp;$B$3,"View#"&amp;$B$10,"Consolidation#"&amp;$B$13,"Data Source#"&amp;$B$11,"Intercompany#"&amp;$B$14,"Movement#"&amp;$B$12,"Custom1#"&amp;$B$6,"Custom2#"&amp;$B$7,"Custom3#"&amp;$B$8,"Custom4#"&amp;$B$9,"Entity#"&amp;$B54,"Account#"&amp;$M$15)+[2]!HsGetValue("FCC","Scenario#"&amp;$B$2,"Years#"&amp;$B$4,"Period#"&amp;$B$3,"View#"&amp;$B$10,"Consolidation#"&amp;$B$13,"Data Source#"&amp;$B$11,"Intercompany#"&amp;$B$14,"Movement#"&amp;$B$12,"Custom1#"&amp;$B$6,"Custom2#"&amp;$B$7,"Custom3#"&amp;$B$8,"Custom4#"&amp;$B$9,"Entity#"&amp;$B54,"Account#"&amp;$M$16)),2)</f>
        <v>#VALUE!</v>
      </c>
      <c r="N54" s="189" t="e">
        <f>ROUND(([2]!HsGetValue("FCC","Scenario#"&amp;$B$2,"Years#"&amp;$B$4,"Period#"&amp;$B$3,"View#"&amp;$B$10,"Consolidation#"&amp;$B$13,"Data Source#"&amp;$B$11,"Intercompany#"&amp;$B$14,"Movement#"&amp;$B$12,"Custom1#"&amp;$B$6,"Custom2#"&amp;$B$7,"Custom3#"&amp;$B$8,"Custom4#"&amp;$B$9,"Entity#"&amp;$B54,"Account#"&amp;$N$14)+[2]!HsGetValue("FCC","Scenario#"&amp;$B$2,"Years#"&amp;$B$4,"Period#"&amp;$B$3,"View#"&amp;$B$10,"Consolidation#"&amp;$B$13,"Data Source#"&amp;$B$11,"Intercompany#"&amp;$B$14,"Movement#"&amp;$B$12,"Custom1#"&amp;$B$6,"Custom2#"&amp;$B$7,"Custom3#"&amp;$B$8,"Custom4#"&amp;$B$9,"Entity#"&amp;$B54,"Account#"&amp;$N$15)+[2]!HsGetValue("FCC","Scenario#"&amp;$B$2,"Years#"&amp;$B$4,"Period#"&amp;$B$3,"View#"&amp;$B$10,"Consolidation#"&amp;$B$13,"Data Source#"&amp;$B$11,"Intercompany#"&amp;$B$14,"Movement#"&amp;$B$12,"Custom1#"&amp;$B$6,"Custom2#"&amp;$B$7,"Custom3#"&amp;$B$8,"Custom4#"&amp;$B$9,"Entity#"&amp;$B54,"Account#"&amp;$N$16)+[2]!HsGetValue("FCC","Scenario#"&amp;$B$2,"Years#"&amp;$B$4,"Period#"&amp;$B$3,"View#"&amp;$B$10,"Consolidation#"&amp;$B$13,"Data Source#"&amp;$B$11,"Intercompany#"&amp;$B$14,"Movement#"&amp;$B$12,"Custom1#"&amp;$B$6,"Custom2#"&amp;$B$7,"Custom3#"&amp;$B$8,"Custom4#"&amp;$B$9,"Entity#"&amp;$B54,"Account#"&amp;$N$17)+[2]!HsGetValue("FCC","Scenario#"&amp;$B$2,"Years#"&amp;$B$4,"Period#"&amp;$B$3,"View#"&amp;$B$10,"Consolidation#"&amp;$B$13,"Data Source#"&amp;$B$11,"Intercompany#"&amp;$B$14,"Movement#"&amp;$B$12,"Custom1#"&amp;$B$6,"Custom2#"&amp;$B$7,"Custom3#"&amp;$B$8,"Custom4#"&amp;$B$9,"Entity#"&amp;$B54,"Account#"&amp;$N$18)),2)</f>
        <v>#VALUE!</v>
      </c>
      <c r="O54" s="189" t="e">
        <f>ROUND(([2]!HsGetValue("FCC","Scenario#"&amp;$B$2,"Years#"&amp;$B$4,"Period#"&amp;$B$3,"View#"&amp;$B$10,"Consolidation#"&amp;$B$13,"Data Source#"&amp;$B$11,"Intercompany#"&amp;$B$14,"Movement#"&amp;$B$12,"Custom1#"&amp;$B$6,"Custom2#"&amp;$B$7,"Custom3#"&amp;$B$8,"Custom4#"&amp;$B$9,"Entity#"&amp;$B54,"Account#"&amp;$O$15)),2)</f>
        <v>#VALUE!</v>
      </c>
      <c r="P54" s="108" t="e">
        <f>ROUND(([2]!HsGetValue("FCC","Scenario#"&amp;$B$2,"Years#"&amp;$B$4,"Period#"&amp;$B$3,"View#"&amp;$B$10,"Consolidation#"&amp;$B$13,"Data Source#"&amp;$B$11,"Intercompany#"&amp;$B$14,"Movement#"&amp;$B$12,"Custom1#"&amp;$B$6,"Custom2#"&amp;$B$7,"Custom3#"&amp;$B$8,"Custom4#"&amp;$B$9,"Entity#"&amp;$B54,"Account#"&amp;$P$15)+[2]!HsGetValue("FCC","Scenario#"&amp;$B$2,"Years#"&amp;$B$4,"Period#"&amp;$B$3,"View#"&amp;$B$10,"Consolidation#"&amp;$B$13,"Data Source#"&amp;$B$11,"Intercompany#"&amp;$B$14,"Movement#"&amp;$B$12,"Custom1#"&amp;$B$6,"Custom2#"&amp;$B$7,"Custom3#"&amp;$B$8,"Custom4#"&amp;$B$9,"Entity#"&amp;$B54,"Account#"&amp;$P$16)),2)</f>
        <v>#VALUE!</v>
      </c>
      <c r="Q54" s="108" t="e">
        <f>ROUND(([2]!HsGetValue("FCC","Scenario#"&amp;$B$2,"Years#"&amp;$B$4,"Period#"&amp;$B$3,"View#"&amp;$B$10,"Consolidation#"&amp;$B$13,"Data Source#"&amp;$B$11,"Intercompany#"&amp;$B$14,"Movement#"&amp;$B$12,"Custom1#"&amp;$B$6,"Custom2#"&amp;$B$7,"Custom3#"&amp;$B$8,"Custom4#"&amp;$B$9,"Entity#"&amp;$B54,"Account#"&amp;$Q$15)+[2]!HsGetValue("FCC","Scenario#"&amp;$B$2,"Years#"&amp;$B$4,"Period#"&amp;$B$3,"View#"&amp;$B$10,"Consolidation#"&amp;$B$13,"Data Source#"&amp;$B$11,"Intercompany#"&amp;$B$14,"Movement#"&amp;$B$12,"Custom1#"&amp;$B$6,"Custom2#"&amp;$B$7,"Custom3#"&amp;$B$8,"Custom4#"&amp;$B$9,"Entity#"&amp;$B54,"Account#"&amp;$Q$16)),2)</f>
        <v>#VALUE!</v>
      </c>
      <c r="R54" s="108" t="e">
        <f>ROUND(([2]!HsGetValue("FCC","Scenario#"&amp;$B$2,"Years#"&amp;$B$4,"Period#"&amp;$B$3,"View#"&amp;$B$10,"Consolidation#"&amp;$B$13,"Data Source#"&amp;$B$11,"Intercompany#"&amp;$B$14,"Movement#"&amp;$B$12,"Custom1#"&amp;$B$6,"Custom2#"&amp;$B$7,"Custom3#"&amp;$B$8,"Custom4#"&amp;$B$9,"Entity#"&amp;$B54,"Account#"&amp;$R$15)+[2]!HsGetValue("FCC","Scenario#"&amp;$B$2,"Years#"&amp;$B$4,"Period#"&amp;$B$3,"View#"&amp;$B$10,"Consolidation#"&amp;$B$13,"Data Source#"&amp;$B$11,"Intercompany#"&amp;$B$14,"Movement#"&amp;$B$12,"Custom1#"&amp;$B$6,"Custom2#"&amp;$B$7,"Custom3#"&amp;$B$8,"Custom4#"&amp;$B$9,"Entity#"&amp;$B54,"Account#"&amp;$R$16)),2)</f>
        <v>#VALUE!</v>
      </c>
      <c r="S54" s="108" t="e">
        <f>ROUND(([2]!HsGetValue("FCC","Scenario#"&amp;$B$2,"Years#"&amp;$B$4,"Period#"&amp;$B$3,"View#"&amp;$B$10,"Consolidation#"&amp;$B$13,"Data Source#"&amp;$B$11,"Intercompany#"&amp;$B$14,"Movement#"&amp;$B$12,"Custom1#"&amp;$B$6,"Custom2#"&amp;$B$7,"Custom3#"&amp;$B$8,"Custom4#"&amp;$B$9,"Entity#"&amp;$B54,"Account#"&amp;$S$15)),2)</f>
        <v>#VALUE!</v>
      </c>
      <c r="T54" s="108" t="e">
        <f>ROUND(([2]!HsGetValue("FCC","Scenario#"&amp;$B$2,"Years#"&amp;$B$4,"Period#"&amp;$B$3,"View#"&amp;$B$10,"Consolidation#"&amp;$B$13,"Data Source#"&amp;$B$11,"Intercompany#"&amp;$B$14,"Movement#"&amp;$B$12,"Custom1#"&amp;$B$6,"Custom2#"&amp;$B$7,"Custom3#"&amp;$B$8,"Custom4#"&amp;$B$9,"Entity#"&amp;$B54,"Account#"&amp;$T$15)),2)</f>
        <v>#VALUE!</v>
      </c>
      <c r="U54" s="108" t="e">
        <f>ROUND(([2]!HsGetValue("FCC","Scenario#"&amp;$B$2,"Years#"&amp;$B$4,"Period#"&amp;$B$3,"View#"&amp;$B$10,"Consolidation#"&amp;$B$13,"Data Source#"&amp;$B$11,"Intercompany#"&amp;$B$14,"Movement#"&amp;$B$12,"Custom1#"&amp;$B$6,"Custom2#"&amp;$B$7,"Custom3#"&amp;$B$8,"Custom4#"&amp;$B$9,"Entity#"&amp;$B54,"Account#"&amp;$U$15)),2)</f>
        <v>#VALUE!</v>
      </c>
      <c r="V54" s="108"/>
      <c r="W54" s="108" t="e">
        <f>ROUND(([2]!HsGetValue("FCC","Scenario#"&amp;$B$2,"Years#"&amp;$B$4,"Period#"&amp;$B$3,"View#"&amp;$B$10,"Consolidation#"&amp;$B$13,"Data Source#"&amp;$B$11,"Intercompany#"&amp;$B$14,"Movement#"&amp;$B$12,"Custom1#"&amp;$B$6,"Custom2#"&amp;$B$7,"Custom3#"&amp;$B$8,"Custom4#"&amp;$B$9,"Entity#"&amp;$B54,"Account#"&amp;$W$15)),2)</f>
        <v>#VALUE!</v>
      </c>
      <c r="X54" s="108" t="e">
        <f>ROUND(([2]!HsGetValue("FCC","Scenario#"&amp;$B$2,"Years#"&amp;$B$4,"Period#"&amp;$B$3,"View#"&amp;$B$10,"Consolidation#"&amp;$B$13,"Data Source#"&amp;$B$11,"Intercompany#"&amp;$B$14,"Movement#"&amp;$B$12,"Custom1#"&amp;$B$6,"Custom2#"&amp;$B$7,"Custom3#"&amp;$B$8,"Custom4#"&amp;$B$9,"Entity#"&amp;$B54,"Account#"&amp;$X$15)),2)</f>
        <v>#VALUE!</v>
      </c>
      <c r="Y54" s="108" t="e">
        <f>ROUND(([2]!HsGetValue("FCC","Scenario#"&amp;$B$2,"Years#"&amp;$B$4,"Period#"&amp;$B$3,"View#"&amp;$B$10,"Consolidation#"&amp;$B$13,"Data Source#"&amp;$B$11,"Intercompany#"&amp;$B$14,"Movement#"&amp;$B$12,"Custom1#"&amp;$B$6,"Custom2#"&amp;$B$7,"Custom3#"&amp;$B$8,"Custom4#"&amp;$B$9,"Entity#"&amp;$B54,"Account#"&amp;$Y$15)+[2]!HsGetValue("FCC","Scenario#"&amp;$B$2,"Years#"&amp;$B$4,"Period#"&amp;$B$3,"View#"&amp;$B$10,"Consolidation#"&amp;$B$13,"Data Source#"&amp;$B$11,"Intercompany#"&amp;$B$14,"Movement#"&amp;$B$12,"Custom1#"&amp;$B$6,"Custom2#"&amp;$B$7,"Custom3#"&amp;$B$8,"Custom4#"&amp;$B$9,"Entity#"&amp;$B54,"Account#"&amp;$Y$16)),2)</f>
        <v>#VALUE!</v>
      </c>
    </row>
    <row r="55" spans="1:25">
      <c r="A55" s="107" t="s">
        <v>387</v>
      </c>
      <c r="B55" s="107" t="s">
        <v>299</v>
      </c>
      <c r="C55" s="23">
        <v>47100</v>
      </c>
      <c r="D55" s="23" t="s">
        <v>142</v>
      </c>
      <c r="E55" t="s">
        <v>76</v>
      </c>
      <c r="F55" s="22" t="e">
        <f t="shared" si="0"/>
        <v>#VALUE!</v>
      </c>
      <c r="G55" s="121" t="s">
        <v>570</v>
      </c>
      <c r="H55" s="273" t="e">
        <f>ROUND(([2]!HsGetValue("FCC","Scenario#"&amp;$B$2,"Years#"&amp;$B$4,"Period#"&amp;$B$3,"View#"&amp;$B$10,"Consolidation#"&amp;$B$13,"Data Source#"&amp;$B$11,"Intercompany#"&amp;$B$14,"Movement#"&amp;$B$12,"Custom1#"&amp;$B$6,"Custom2#"&amp;$B$7,"Custom3#"&amp;$B$8,"Custom4#"&amp;$B$9,"Entity#"&amp;$B55,"Account#"&amp;$H$15)+[2]!HsGetValue("FCC","Scenario#"&amp;$B$2,"Years#"&amp;$B$4,"Period#"&amp;$B$3,"View#"&amp;$B$10,"Consolidation#"&amp;$B$13,"Data Source#"&amp;$B$11,"Intercompany#"&amp;$B$14,"Movement#"&amp;$B$12,"Custom1#"&amp;$B$6,"Custom2#"&amp;$B$7,"Custom3#"&amp;$B$8,"Custom4#"&amp;$B$9,"Entity#"&amp;$B55,"Account#"&amp;$H$16)),2)</f>
        <v>#VALUE!</v>
      </c>
      <c r="I55" s="108" t="e">
        <f>ROUND(([2]!HsGetValue("FCC","Scenario#"&amp;$B$2,"Years#"&amp;$B$4,"Period#"&amp;$B$3,"View#"&amp;$B$10,"Consolidation#"&amp;$B$13,"Data Source#"&amp;$B$11,"Intercompany#"&amp;$B$14,"Movement#"&amp;$B$12,"Custom1#"&amp;$B$6,"Custom2#"&amp;$B$7,"Custom3#"&amp;$B$8,"Custom4#"&amp;$B$9,"Entity#"&amp;$B55,"Account#"&amp;$I$15)+[2]!HsGetValue("FCC","Scenario#"&amp;$B$2,"Years#"&amp;$B$4,"Period#"&amp;$B$3,"View#"&amp;$B$10,"Consolidation#"&amp;$B$13,"Data Source#"&amp;$B$11,"Intercompany#"&amp;$B$14,"Movement#"&amp;$B$12,"Custom1#"&amp;$B$6,"Custom2#"&amp;$B$7,"Custom3#"&amp;$B$8,"Custom4#"&amp;$B$9,"Entity#"&amp;$B55,"Account#"&amp;$I$16)+[2]!HsGetValue("FCC","Scenario#"&amp;$B$2,"Years#"&amp;$B$4,"Period#"&amp;$B$3,"View#"&amp;$B$10,"Consolidation#"&amp;$B$13,"Data Source#"&amp;$B$11,"Intercompany#"&amp;$B$14,"Movement#"&amp;$B$12,"Custom1#"&amp;$B$6,"Custom2#"&amp;$B$7,"Custom3#"&amp;$B$8,"Custom4#"&amp;$B$9,"Entity#"&amp;$B55,"Account#"&amp;$I$17)),2)</f>
        <v>#VALUE!</v>
      </c>
      <c r="J55" s="24" t="e">
        <f>ROUND(([2]!HsGetValue("FCC","Scenario#"&amp;$B$2,"Years#"&amp;$B$4,"Period#"&amp;$B$3,"View#"&amp;$B$10,"Consolidation#"&amp;$B$13,"Data Source#"&amp;$B$11,"Intercompany#"&amp;$B$14,"Movement#"&amp;$B$12,"Custom1#"&amp;$B$6,"Custom2#"&amp;$B$7,"Custom3#"&amp;$B$8,"Custom4#"&amp;$B$9,"Entity#"&amp;$B55,"Account#"&amp;$J$15)+[2]!HsGetValue("FCC","Scenario#"&amp;$B$2,"Years#"&amp;$B$4,"Period#"&amp;$B$3,"View#"&amp;$B$10,"Consolidation#"&amp;$B$13,"Data Source#"&amp;$B$11,"Intercompany#"&amp;$B$14,"Movement#"&amp;$B$12,"Custom1#"&amp;$B$6,"Custom2#"&amp;$B$7,"Custom3#"&amp;$B$8,"Custom4#"&amp;$B$9,"Entity#"&amp;$B55,"Account#"&amp;$J$16)),2)</f>
        <v>#VALUE!</v>
      </c>
      <c r="K55" s="108">
        <f>44857.15-19293.11</f>
        <v>25564.04</v>
      </c>
      <c r="L55" s="108">
        <f>1842503.29-843953.69</f>
        <v>998549.60000000009</v>
      </c>
      <c r="M55" s="108" t="e">
        <f>ROUND(([2]!HsGetValue("FCC","Scenario#"&amp;$B$2,"Years#"&amp;$B$4,"Period#"&amp;$B$3,"View#"&amp;$B$10,"Consolidation#"&amp;$B$13,"Data Source#"&amp;$B$11,"Intercompany#"&amp;$B$14,"Movement#"&amp;$B$12,"Custom1#"&amp;$B$6,"Custom2#"&amp;$B$7,"Custom3#"&amp;$B$8,"Custom4#"&amp;$B$9,"Entity#"&amp;$B55,"Account#"&amp;$M$15)+[2]!HsGetValue("FCC","Scenario#"&amp;$B$2,"Years#"&amp;$B$4,"Period#"&amp;$B$3,"View#"&amp;$B$10,"Consolidation#"&amp;$B$13,"Data Source#"&amp;$B$11,"Intercompany#"&amp;$B$14,"Movement#"&amp;$B$12,"Custom1#"&amp;$B$6,"Custom2#"&amp;$B$7,"Custom3#"&amp;$B$8,"Custom4#"&amp;$B$9,"Entity#"&amp;$B55,"Account#"&amp;$M$16)),2)</f>
        <v>#VALUE!</v>
      </c>
      <c r="N55" s="189" t="e">
        <f>ROUND(([2]!HsGetValue("FCC","Scenario#"&amp;$B$2,"Years#"&amp;$B$4,"Period#"&amp;$B$3,"View#"&amp;$B$10,"Consolidation#"&amp;$B$13,"Data Source#"&amp;$B$11,"Intercompany#"&amp;$B$14,"Movement#"&amp;$B$12,"Custom1#"&amp;$B$6,"Custom2#"&amp;$B$7,"Custom3#"&amp;$B$8,"Custom4#"&amp;$B$9,"Entity#"&amp;$B55,"Account#"&amp;$N$14)+[2]!HsGetValue("FCC","Scenario#"&amp;$B$2,"Years#"&amp;$B$4,"Period#"&amp;$B$3,"View#"&amp;$B$10,"Consolidation#"&amp;$B$13,"Data Source#"&amp;$B$11,"Intercompany#"&amp;$B$14,"Movement#"&amp;$B$12,"Custom1#"&amp;$B$6,"Custom2#"&amp;$B$7,"Custom3#"&amp;$B$8,"Custom4#"&amp;$B$9,"Entity#"&amp;$B55,"Account#"&amp;$N$15)+[2]!HsGetValue("FCC","Scenario#"&amp;$B$2,"Years#"&amp;$B$4,"Period#"&amp;$B$3,"View#"&amp;$B$10,"Consolidation#"&amp;$B$13,"Data Source#"&amp;$B$11,"Intercompany#"&amp;$B$14,"Movement#"&amp;$B$12,"Custom1#"&amp;$B$6,"Custom2#"&amp;$B$7,"Custom3#"&amp;$B$8,"Custom4#"&amp;$B$9,"Entity#"&amp;$B55,"Account#"&amp;$N$16)+[2]!HsGetValue("FCC","Scenario#"&amp;$B$2,"Years#"&amp;$B$4,"Period#"&amp;$B$3,"View#"&amp;$B$10,"Consolidation#"&amp;$B$13,"Data Source#"&amp;$B$11,"Intercompany#"&amp;$B$14,"Movement#"&amp;$B$12,"Custom1#"&amp;$B$6,"Custom2#"&amp;$B$7,"Custom3#"&amp;$B$8,"Custom4#"&amp;$B$9,"Entity#"&amp;$B55,"Account#"&amp;$N$17)+[2]!HsGetValue("FCC","Scenario#"&amp;$B$2,"Years#"&amp;$B$4,"Period#"&amp;$B$3,"View#"&amp;$B$10,"Consolidation#"&amp;$B$13,"Data Source#"&amp;$B$11,"Intercompany#"&amp;$B$14,"Movement#"&amp;$B$12,"Custom1#"&amp;$B$6,"Custom2#"&amp;$B$7,"Custom3#"&amp;$B$8,"Custom4#"&amp;$B$9,"Entity#"&amp;$B55,"Account#"&amp;$N$18)),2)</f>
        <v>#VALUE!</v>
      </c>
      <c r="O55" s="189" t="e">
        <f>ROUND(([2]!HsGetValue("FCC","Scenario#"&amp;$B$2,"Years#"&amp;$B$4,"Period#"&amp;$B$3,"View#"&amp;$B$10,"Consolidation#"&amp;$B$13,"Data Source#"&amp;$B$11,"Intercompany#"&amp;$B$14,"Movement#"&amp;$B$12,"Custom1#"&amp;$B$6,"Custom2#"&amp;$B$7,"Custom3#"&amp;$B$8,"Custom4#"&amp;$B$9,"Entity#"&amp;$B55,"Account#"&amp;$O$15)),2)</f>
        <v>#VALUE!</v>
      </c>
      <c r="P55" s="108" t="e">
        <f>ROUND(([2]!HsGetValue("FCC","Scenario#"&amp;$B$2,"Years#"&amp;$B$4,"Period#"&amp;$B$3,"View#"&amp;$B$10,"Consolidation#"&amp;$B$13,"Data Source#"&amp;$B$11,"Intercompany#"&amp;$B$14,"Movement#"&amp;$B$12,"Custom1#"&amp;$B$6,"Custom2#"&amp;$B$7,"Custom3#"&amp;$B$8,"Custom4#"&amp;$B$9,"Entity#"&amp;$B55,"Account#"&amp;$P$15)+[2]!HsGetValue("FCC","Scenario#"&amp;$B$2,"Years#"&amp;$B$4,"Period#"&amp;$B$3,"View#"&amp;$B$10,"Consolidation#"&amp;$B$13,"Data Source#"&amp;$B$11,"Intercompany#"&amp;$B$14,"Movement#"&amp;$B$12,"Custom1#"&amp;$B$6,"Custom2#"&amp;$B$7,"Custom3#"&amp;$B$8,"Custom4#"&amp;$B$9,"Entity#"&amp;$B55,"Account#"&amp;$P$16)),2)</f>
        <v>#VALUE!</v>
      </c>
      <c r="Q55" s="108" t="e">
        <f>ROUND(([2]!HsGetValue("FCC","Scenario#"&amp;$B$2,"Years#"&amp;$B$4,"Period#"&amp;$B$3,"View#"&amp;$B$10,"Consolidation#"&amp;$B$13,"Data Source#"&amp;$B$11,"Intercompany#"&amp;$B$14,"Movement#"&amp;$B$12,"Custom1#"&amp;$B$6,"Custom2#"&amp;$B$7,"Custom3#"&amp;$B$8,"Custom4#"&amp;$B$9,"Entity#"&amp;$B55,"Account#"&amp;$Q$15)+[2]!HsGetValue("FCC","Scenario#"&amp;$B$2,"Years#"&amp;$B$4,"Period#"&amp;$B$3,"View#"&amp;$B$10,"Consolidation#"&amp;$B$13,"Data Source#"&amp;$B$11,"Intercompany#"&amp;$B$14,"Movement#"&amp;$B$12,"Custom1#"&amp;$B$6,"Custom2#"&amp;$B$7,"Custom3#"&amp;$B$8,"Custom4#"&amp;$B$9,"Entity#"&amp;$B55,"Account#"&amp;$Q$16)),2)</f>
        <v>#VALUE!</v>
      </c>
      <c r="R55" s="108" t="e">
        <f>ROUND(([2]!HsGetValue("FCC","Scenario#"&amp;$B$2,"Years#"&amp;$B$4,"Period#"&amp;$B$3,"View#"&amp;$B$10,"Consolidation#"&amp;$B$13,"Data Source#"&amp;$B$11,"Intercompany#"&amp;$B$14,"Movement#"&amp;$B$12,"Custom1#"&amp;$B$6,"Custom2#"&amp;$B$7,"Custom3#"&amp;$B$8,"Custom4#"&amp;$B$9,"Entity#"&amp;$B55,"Account#"&amp;$R$15)+[2]!HsGetValue("FCC","Scenario#"&amp;$B$2,"Years#"&amp;$B$4,"Period#"&amp;$B$3,"View#"&amp;$B$10,"Consolidation#"&amp;$B$13,"Data Source#"&amp;$B$11,"Intercompany#"&amp;$B$14,"Movement#"&amp;$B$12,"Custom1#"&amp;$B$6,"Custom2#"&amp;$B$7,"Custom3#"&amp;$B$8,"Custom4#"&amp;$B$9,"Entity#"&amp;$B55,"Account#"&amp;$R$16)),2)</f>
        <v>#VALUE!</v>
      </c>
      <c r="S55" s="108" t="e">
        <f>ROUND(([2]!HsGetValue("FCC","Scenario#"&amp;$B$2,"Years#"&amp;$B$4,"Period#"&amp;$B$3,"View#"&amp;$B$10,"Consolidation#"&amp;$B$13,"Data Source#"&amp;$B$11,"Intercompany#"&amp;$B$14,"Movement#"&amp;$B$12,"Custom1#"&amp;$B$6,"Custom2#"&amp;$B$7,"Custom3#"&amp;$B$8,"Custom4#"&amp;$B$9,"Entity#"&amp;$B55,"Account#"&amp;$S$15)),2)</f>
        <v>#VALUE!</v>
      </c>
      <c r="T55" s="108" t="e">
        <f>ROUND(([2]!HsGetValue("FCC","Scenario#"&amp;$B$2,"Years#"&amp;$B$4,"Period#"&amp;$B$3,"View#"&amp;$B$10,"Consolidation#"&amp;$B$13,"Data Source#"&amp;$B$11,"Intercompany#"&amp;$B$14,"Movement#"&amp;$B$12,"Custom1#"&amp;$B$6,"Custom2#"&amp;$B$7,"Custom3#"&amp;$B$8,"Custom4#"&amp;$B$9,"Entity#"&amp;$B55,"Account#"&amp;$T$15)),2)</f>
        <v>#VALUE!</v>
      </c>
      <c r="U55" s="108" t="e">
        <f>ROUND(([2]!HsGetValue("FCC","Scenario#"&amp;$B$2,"Years#"&amp;$B$4,"Period#"&amp;$B$3,"View#"&amp;$B$10,"Consolidation#"&amp;$B$13,"Data Source#"&amp;$B$11,"Intercompany#"&amp;$B$14,"Movement#"&amp;$B$12,"Custom1#"&amp;$B$6,"Custom2#"&amp;$B$7,"Custom3#"&amp;$B$8,"Custom4#"&amp;$B$9,"Entity#"&amp;$B55,"Account#"&amp;$U$15)),2)</f>
        <v>#VALUE!</v>
      </c>
      <c r="V55" s="108"/>
      <c r="W55" s="108" t="e">
        <f>ROUND(([2]!HsGetValue("FCC","Scenario#"&amp;$B$2,"Years#"&amp;$B$4,"Period#"&amp;$B$3,"View#"&amp;$B$10,"Consolidation#"&amp;$B$13,"Data Source#"&amp;$B$11,"Intercompany#"&amp;$B$14,"Movement#"&amp;$B$12,"Custom1#"&amp;$B$6,"Custom2#"&amp;$B$7,"Custom3#"&amp;$B$8,"Custom4#"&amp;$B$9,"Entity#"&amp;$B55,"Account#"&amp;$W$15)),2)</f>
        <v>#VALUE!</v>
      </c>
      <c r="X55" s="108" t="e">
        <f>ROUND(([2]!HsGetValue("FCC","Scenario#"&amp;$B$2,"Years#"&amp;$B$4,"Period#"&amp;$B$3,"View#"&amp;$B$10,"Consolidation#"&amp;$B$13,"Data Source#"&amp;$B$11,"Intercompany#"&amp;$B$14,"Movement#"&amp;$B$12,"Custom1#"&amp;$B$6,"Custom2#"&amp;$B$7,"Custom3#"&amp;$B$8,"Custom4#"&amp;$B$9,"Entity#"&amp;$B55,"Account#"&amp;$X$15)),2)</f>
        <v>#VALUE!</v>
      </c>
      <c r="Y55" s="108" t="e">
        <f>ROUND(([2]!HsGetValue("FCC","Scenario#"&amp;$B$2,"Years#"&amp;$B$4,"Period#"&amp;$B$3,"View#"&amp;$B$10,"Consolidation#"&amp;$B$13,"Data Source#"&amp;$B$11,"Intercompany#"&amp;$B$14,"Movement#"&amp;$B$12,"Custom1#"&amp;$B$6,"Custom2#"&amp;$B$7,"Custom3#"&amp;$B$8,"Custom4#"&amp;$B$9,"Entity#"&amp;$B55,"Account#"&amp;$Y$15)+[2]!HsGetValue("FCC","Scenario#"&amp;$B$2,"Years#"&amp;$B$4,"Period#"&amp;$B$3,"View#"&amp;$B$10,"Consolidation#"&amp;$B$13,"Data Source#"&amp;$B$11,"Intercompany#"&amp;$B$14,"Movement#"&amp;$B$12,"Custom1#"&amp;$B$6,"Custom2#"&amp;$B$7,"Custom3#"&amp;$B$8,"Custom4#"&amp;$B$9,"Entity#"&amp;$B55,"Account#"&amp;$Y$16)),2)</f>
        <v>#VALUE!</v>
      </c>
    </row>
    <row r="56" spans="1:25">
      <c r="A56" s="107" t="s">
        <v>387</v>
      </c>
      <c r="B56" s="107" t="s">
        <v>301</v>
      </c>
      <c r="C56" s="23">
        <v>47400</v>
      </c>
      <c r="D56" s="23" t="s">
        <v>142</v>
      </c>
      <c r="E56" t="s">
        <v>78</v>
      </c>
      <c r="F56" s="22" t="e">
        <f t="shared" si="0"/>
        <v>#VALUE!</v>
      </c>
      <c r="G56" s="121" t="s">
        <v>570</v>
      </c>
      <c r="H56" s="273" t="e">
        <f>ROUND(([2]!HsGetValue("FCC","Scenario#"&amp;$B$2,"Years#"&amp;$B$4,"Period#"&amp;$B$3,"View#"&amp;$B$10,"Consolidation#"&amp;$B$13,"Data Source#"&amp;$B$11,"Intercompany#"&amp;$B$14,"Movement#"&amp;$B$12,"Custom1#"&amp;$B$6,"Custom2#"&amp;$B$7,"Custom3#"&amp;$B$8,"Custom4#"&amp;$B$9,"Entity#"&amp;$B56,"Account#"&amp;$H$15)+[2]!HsGetValue("FCC","Scenario#"&amp;$B$2,"Years#"&amp;$B$4,"Period#"&amp;$B$3,"View#"&amp;$B$10,"Consolidation#"&amp;$B$13,"Data Source#"&amp;$B$11,"Intercompany#"&amp;$B$14,"Movement#"&amp;$B$12,"Custom1#"&amp;$B$6,"Custom2#"&amp;$B$7,"Custom3#"&amp;$B$8,"Custom4#"&amp;$B$9,"Entity#"&amp;$B56,"Account#"&amp;$H$16)),2)</f>
        <v>#VALUE!</v>
      </c>
      <c r="I56" s="108" t="e">
        <f>ROUND(([2]!HsGetValue("FCC","Scenario#"&amp;$B$2,"Years#"&amp;$B$4,"Period#"&amp;$B$3,"View#"&amp;$B$10,"Consolidation#"&amp;$B$13,"Data Source#"&amp;$B$11,"Intercompany#"&amp;$B$14,"Movement#"&amp;$B$12,"Custom1#"&amp;$B$6,"Custom2#"&amp;$B$7,"Custom3#"&amp;$B$8,"Custom4#"&amp;$B$9,"Entity#"&amp;$B56,"Account#"&amp;$I$15)+[2]!HsGetValue("FCC","Scenario#"&amp;$B$2,"Years#"&amp;$B$4,"Period#"&amp;$B$3,"View#"&amp;$B$10,"Consolidation#"&amp;$B$13,"Data Source#"&amp;$B$11,"Intercompany#"&amp;$B$14,"Movement#"&amp;$B$12,"Custom1#"&amp;$B$6,"Custom2#"&amp;$B$7,"Custom3#"&amp;$B$8,"Custom4#"&amp;$B$9,"Entity#"&amp;$B56,"Account#"&amp;$I$16)+[2]!HsGetValue("FCC","Scenario#"&amp;$B$2,"Years#"&amp;$B$4,"Period#"&amp;$B$3,"View#"&amp;$B$10,"Consolidation#"&amp;$B$13,"Data Source#"&amp;$B$11,"Intercompany#"&amp;$B$14,"Movement#"&amp;$B$12,"Custom1#"&amp;$B$6,"Custom2#"&amp;$B$7,"Custom3#"&amp;$B$8,"Custom4#"&amp;$B$9,"Entity#"&amp;$B56,"Account#"&amp;$I$17)),2)</f>
        <v>#VALUE!</v>
      </c>
      <c r="J56" s="24" t="e">
        <f>ROUND(([2]!HsGetValue("FCC","Scenario#"&amp;$B$2,"Years#"&amp;$B$4,"Period#"&amp;$B$3,"View#"&amp;$B$10,"Consolidation#"&amp;$B$13,"Data Source#"&amp;$B$11,"Intercompany#"&amp;$B$14,"Movement#"&amp;$B$12,"Custom1#"&amp;$B$6,"Custom2#"&amp;$B$7,"Custom3#"&amp;$B$8,"Custom4#"&amp;$B$9,"Entity#"&amp;$B56,"Account#"&amp;$J$15)+[2]!HsGetValue("FCC","Scenario#"&amp;$B$2,"Years#"&amp;$B$4,"Period#"&amp;$B$3,"View#"&amp;$B$10,"Consolidation#"&amp;$B$13,"Data Source#"&amp;$B$11,"Intercompany#"&amp;$B$14,"Movement#"&amp;$B$12,"Custom1#"&amp;$B$6,"Custom2#"&amp;$B$7,"Custom3#"&amp;$B$8,"Custom4#"&amp;$B$9,"Entity#"&amp;$B56,"Account#"&amp;$J$16)),2)</f>
        <v>#VALUE!</v>
      </c>
      <c r="K56" s="108">
        <f>3383938.44-471386.8</f>
        <v>2912551.64</v>
      </c>
      <c r="L56" s="108">
        <f>18315987.37-1174045.41</f>
        <v>17141941.960000001</v>
      </c>
      <c r="M56" s="108" t="e">
        <f>ROUND(([2]!HsGetValue("FCC","Scenario#"&amp;$B$2,"Years#"&amp;$B$4,"Period#"&amp;$B$3,"View#"&amp;$B$10,"Consolidation#"&amp;$B$13,"Data Source#"&amp;$B$11,"Intercompany#"&amp;$B$14,"Movement#"&amp;$B$12,"Custom1#"&amp;$B$6,"Custom2#"&amp;$B$7,"Custom3#"&amp;$B$8,"Custom4#"&amp;$B$9,"Entity#"&amp;$B56,"Account#"&amp;$M$15)+[2]!HsGetValue("FCC","Scenario#"&amp;$B$2,"Years#"&amp;$B$4,"Period#"&amp;$B$3,"View#"&amp;$B$10,"Consolidation#"&amp;$B$13,"Data Source#"&amp;$B$11,"Intercompany#"&amp;$B$14,"Movement#"&amp;$B$12,"Custom1#"&amp;$B$6,"Custom2#"&amp;$B$7,"Custom3#"&amp;$B$8,"Custom4#"&amp;$B$9,"Entity#"&amp;$B56,"Account#"&amp;$M$16)),2)</f>
        <v>#VALUE!</v>
      </c>
      <c r="N56" s="189" t="e">
        <f>ROUND(([2]!HsGetValue("FCC","Scenario#"&amp;$B$2,"Years#"&amp;$B$4,"Period#"&amp;$B$3,"View#"&amp;$B$10,"Consolidation#"&amp;$B$13,"Data Source#"&amp;$B$11,"Intercompany#"&amp;$B$14,"Movement#"&amp;$B$12,"Custom1#"&amp;$B$6,"Custom2#"&amp;$B$7,"Custom3#"&amp;$B$8,"Custom4#"&amp;$B$9,"Entity#"&amp;$B56,"Account#"&amp;$N$14)+[2]!HsGetValue("FCC","Scenario#"&amp;$B$2,"Years#"&amp;$B$4,"Period#"&amp;$B$3,"View#"&amp;$B$10,"Consolidation#"&amp;$B$13,"Data Source#"&amp;$B$11,"Intercompany#"&amp;$B$14,"Movement#"&amp;$B$12,"Custom1#"&amp;$B$6,"Custom2#"&amp;$B$7,"Custom3#"&amp;$B$8,"Custom4#"&amp;$B$9,"Entity#"&amp;$B56,"Account#"&amp;$N$15)+[2]!HsGetValue("FCC","Scenario#"&amp;$B$2,"Years#"&amp;$B$4,"Period#"&amp;$B$3,"View#"&amp;$B$10,"Consolidation#"&amp;$B$13,"Data Source#"&amp;$B$11,"Intercompany#"&amp;$B$14,"Movement#"&amp;$B$12,"Custom1#"&amp;$B$6,"Custom2#"&amp;$B$7,"Custom3#"&amp;$B$8,"Custom4#"&amp;$B$9,"Entity#"&amp;$B56,"Account#"&amp;$N$16)+[2]!HsGetValue("FCC","Scenario#"&amp;$B$2,"Years#"&amp;$B$4,"Period#"&amp;$B$3,"View#"&amp;$B$10,"Consolidation#"&amp;$B$13,"Data Source#"&amp;$B$11,"Intercompany#"&amp;$B$14,"Movement#"&amp;$B$12,"Custom1#"&amp;$B$6,"Custom2#"&amp;$B$7,"Custom3#"&amp;$B$8,"Custom4#"&amp;$B$9,"Entity#"&amp;$B56,"Account#"&amp;$N$17)+[2]!HsGetValue("FCC","Scenario#"&amp;$B$2,"Years#"&amp;$B$4,"Period#"&amp;$B$3,"View#"&amp;$B$10,"Consolidation#"&amp;$B$13,"Data Source#"&amp;$B$11,"Intercompany#"&amp;$B$14,"Movement#"&amp;$B$12,"Custom1#"&amp;$B$6,"Custom2#"&amp;$B$7,"Custom3#"&amp;$B$8,"Custom4#"&amp;$B$9,"Entity#"&amp;$B56,"Account#"&amp;$N$18)),2)</f>
        <v>#VALUE!</v>
      </c>
      <c r="O56" s="189" t="e">
        <f>ROUND(([2]!HsGetValue("FCC","Scenario#"&amp;$B$2,"Years#"&amp;$B$4,"Period#"&amp;$B$3,"View#"&amp;$B$10,"Consolidation#"&amp;$B$13,"Data Source#"&amp;$B$11,"Intercompany#"&amp;$B$14,"Movement#"&amp;$B$12,"Custom1#"&amp;$B$6,"Custom2#"&amp;$B$7,"Custom3#"&amp;$B$8,"Custom4#"&amp;$B$9,"Entity#"&amp;$B56,"Account#"&amp;$O$15)),2)</f>
        <v>#VALUE!</v>
      </c>
      <c r="P56" s="108" t="e">
        <f>ROUND(([2]!HsGetValue("FCC","Scenario#"&amp;$B$2,"Years#"&amp;$B$4,"Period#"&amp;$B$3,"View#"&amp;$B$10,"Consolidation#"&amp;$B$13,"Data Source#"&amp;$B$11,"Intercompany#"&amp;$B$14,"Movement#"&amp;$B$12,"Custom1#"&amp;$B$6,"Custom2#"&amp;$B$7,"Custom3#"&amp;$B$8,"Custom4#"&amp;$B$9,"Entity#"&amp;$B56,"Account#"&amp;$P$15)+[2]!HsGetValue("FCC","Scenario#"&amp;$B$2,"Years#"&amp;$B$4,"Period#"&amp;$B$3,"View#"&amp;$B$10,"Consolidation#"&amp;$B$13,"Data Source#"&amp;$B$11,"Intercompany#"&amp;$B$14,"Movement#"&amp;$B$12,"Custom1#"&amp;$B$6,"Custom2#"&amp;$B$7,"Custom3#"&amp;$B$8,"Custom4#"&amp;$B$9,"Entity#"&amp;$B56,"Account#"&amp;$P$16)),2)</f>
        <v>#VALUE!</v>
      </c>
      <c r="Q56" s="108" t="e">
        <f>ROUND(([2]!HsGetValue("FCC","Scenario#"&amp;$B$2,"Years#"&amp;$B$4,"Period#"&amp;$B$3,"View#"&amp;$B$10,"Consolidation#"&amp;$B$13,"Data Source#"&amp;$B$11,"Intercompany#"&amp;$B$14,"Movement#"&amp;$B$12,"Custom1#"&amp;$B$6,"Custom2#"&amp;$B$7,"Custom3#"&amp;$B$8,"Custom4#"&amp;$B$9,"Entity#"&amp;$B56,"Account#"&amp;$Q$15)+[2]!HsGetValue("FCC","Scenario#"&amp;$B$2,"Years#"&amp;$B$4,"Period#"&amp;$B$3,"View#"&amp;$B$10,"Consolidation#"&amp;$B$13,"Data Source#"&amp;$B$11,"Intercompany#"&amp;$B$14,"Movement#"&amp;$B$12,"Custom1#"&amp;$B$6,"Custom2#"&amp;$B$7,"Custom3#"&amp;$B$8,"Custom4#"&amp;$B$9,"Entity#"&amp;$B56,"Account#"&amp;$Q$16)),2)</f>
        <v>#VALUE!</v>
      </c>
      <c r="R56" s="108" t="e">
        <f>ROUND(([2]!HsGetValue("FCC","Scenario#"&amp;$B$2,"Years#"&amp;$B$4,"Period#"&amp;$B$3,"View#"&amp;$B$10,"Consolidation#"&amp;$B$13,"Data Source#"&amp;$B$11,"Intercompany#"&amp;$B$14,"Movement#"&amp;$B$12,"Custom1#"&amp;$B$6,"Custom2#"&amp;$B$7,"Custom3#"&amp;$B$8,"Custom4#"&amp;$B$9,"Entity#"&amp;$B56,"Account#"&amp;$R$15)+[2]!HsGetValue("FCC","Scenario#"&amp;$B$2,"Years#"&amp;$B$4,"Period#"&amp;$B$3,"View#"&amp;$B$10,"Consolidation#"&amp;$B$13,"Data Source#"&amp;$B$11,"Intercompany#"&amp;$B$14,"Movement#"&amp;$B$12,"Custom1#"&amp;$B$6,"Custom2#"&amp;$B$7,"Custom3#"&amp;$B$8,"Custom4#"&amp;$B$9,"Entity#"&amp;$B56,"Account#"&amp;$R$16)),2)</f>
        <v>#VALUE!</v>
      </c>
      <c r="S56" s="108" t="e">
        <f>ROUND(([2]!HsGetValue("FCC","Scenario#"&amp;$B$2,"Years#"&amp;$B$4,"Period#"&amp;$B$3,"View#"&amp;$B$10,"Consolidation#"&amp;$B$13,"Data Source#"&amp;$B$11,"Intercompany#"&amp;$B$14,"Movement#"&amp;$B$12,"Custom1#"&amp;$B$6,"Custom2#"&amp;$B$7,"Custom3#"&amp;$B$8,"Custom4#"&amp;$B$9,"Entity#"&amp;$B56,"Account#"&amp;$S$15)),2)</f>
        <v>#VALUE!</v>
      </c>
      <c r="T56" s="108" t="e">
        <f>ROUND(([2]!HsGetValue("FCC","Scenario#"&amp;$B$2,"Years#"&amp;$B$4,"Period#"&amp;$B$3,"View#"&amp;$B$10,"Consolidation#"&amp;$B$13,"Data Source#"&amp;$B$11,"Intercompany#"&amp;$B$14,"Movement#"&amp;$B$12,"Custom1#"&amp;$B$6,"Custom2#"&amp;$B$7,"Custom3#"&amp;$B$8,"Custom4#"&amp;$B$9,"Entity#"&amp;$B56,"Account#"&amp;$T$15)),2)</f>
        <v>#VALUE!</v>
      </c>
      <c r="U56" s="108" t="e">
        <f>ROUND(([2]!HsGetValue("FCC","Scenario#"&amp;$B$2,"Years#"&amp;$B$4,"Period#"&amp;$B$3,"View#"&amp;$B$10,"Consolidation#"&amp;$B$13,"Data Source#"&amp;$B$11,"Intercompany#"&amp;$B$14,"Movement#"&amp;$B$12,"Custom1#"&amp;$B$6,"Custom2#"&amp;$B$7,"Custom3#"&amp;$B$8,"Custom4#"&amp;$B$9,"Entity#"&amp;$B56,"Account#"&amp;$U$15)),2)</f>
        <v>#VALUE!</v>
      </c>
      <c r="V56" s="108"/>
      <c r="W56" s="108" t="e">
        <f>ROUND(([2]!HsGetValue("FCC","Scenario#"&amp;$B$2,"Years#"&amp;$B$4,"Period#"&amp;$B$3,"View#"&amp;$B$10,"Consolidation#"&amp;$B$13,"Data Source#"&amp;$B$11,"Intercompany#"&amp;$B$14,"Movement#"&amp;$B$12,"Custom1#"&amp;$B$6,"Custom2#"&amp;$B$7,"Custom3#"&amp;$B$8,"Custom4#"&amp;$B$9,"Entity#"&amp;$B56,"Account#"&amp;$W$15)),2)</f>
        <v>#VALUE!</v>
      </c>
      <c r="X56" s="108" t="e">
        <f>ROUND(([2]!HsGetValue("FCC","Scenario#"&amp;$B$2,"Years#"&amp;$B$4,"Period#"&amp;$B$3,"View#"&amp;$B$10,"Consolidation#"&amp;$B$13,"Data Source#"&amp;$B$11,"Intercompany#"&amp;$B$14,"Movement#"&amp;$B$12,"Custom1#"&amp;$B$6,"Custom2#"&amp;$B$7,"Custom3#"&amp;$B$8,"Custom4#"&amp;$B$9,"Entity#"&amp;$B56,"Account#"&amp;$X$15)),2)</f>
        <v>#VALUE!</v>
      </c>
      <c r="Y56" s="108" t="e">
        <f>ROUND(([2]!HsGetValue("FCC","Scenario#"&amp;$B$2,"Years#"&amp;$B$4,"Period#"&amp;$B$3,"View#"&amp;$B$10,"Consolidation#"&amp;$B$13,"Data Source#"&amp;$B$11,"Intercompany#"&amp;$B$14,"Movement#"&amp;$B$12,"Custom1#"&amp;$B$6,"Custom2#"&amp;$B$7,"Custom3#"&amp;$B$8,"Custom4#"&amp;$B$9,"Entity#"&amp;$B56,"Account#"&amp;$Y$15)+[2]!HsGetValue("FCC","Scenario#"&amp;$B$2,"Years#"&amp;$B$4,"Period#"&amp;$B$3,"View#"&amp;$B$10,"Consolidation#"&amp;$B$13,"Data Source#"&amp;$B$11,"Intercompany#"&amp;$B$14,"Movement#"&amp;$B$12,"Custom1#"&amp;$B$6,"Custom2#"&amp;$B$7,"Custom3#"&amp;$B$8,"Custom4#"&amp;$B$9,"Entity#"&amp;$B56,"Account#"&amp;$Y$16)),2)</f>
        <v>#VALUE!</v>
      </c>
    </row>
    <row r="57" spans="1:25">
      <c r="A57" s="107" t="s">
        <v>387</v>
      </c>
      <c r="B57" s="107" t="s">
        <v>302</v>
      </c>
      <c r="C57" s="23">
        <v>47500</v>
      </c>
      <c r="D57" s="23" t="s">
        <v>142</v>
      </c>
      <c r="E57" t="s">
        <v>79</v>
      </c>
      <c r="F57" s="22" t="e">
        <f t="shared" si="0"/>
        <v>#VALUE!</v>
      </c>
      <c r="G57" s="121" t="s">
        <v>570</v>
      </c>
      <c r="H57" s="273" t="e">
        <f>ROUND(([2]!HsGetValue("FCC","Scenario#"&amp;$B$2,"Years#"&amp;$B$4,"Period#"&amp;$B$3,"View#"&amp;$B$10,"Consolidation#"&amp;$B$13,"Data Source#"&amp;$B$11,"Intercompany#"&amp;$B$14,"Movement#"&amp;$B$12,"Custom1#"&amp;$B$6,"Custom2#"&amp;$B$7,"Custom3#"&amp;$B$8,"Custom4#"&amp;$B$9,"Entity#"&amp;$B57,"Account#"&amp;$H$15)+[2]!HsGetValue("FCC","Scenario#"&amp;$B$2,"Years#"&amp;$B$4,"Period#"&amp;$B$3,"View#"&amp;$B$10,"Consolidation#"&amp;$B$13,"Data Source#"&amp;$B$11,"Intercompany#"&amp;$B$14,"Movement#"&amp;$B$12,"Custom1#"&amp;$B$6,"Custom2#"&amp;$B$7,"Custom3#"&amp;$B$8,"Custom4#"&amp;$B$9,"Entity#"&amp;$B57,"Account#"&amp;$H$16)),2)</f>
        <v>#VALUE!</v>
      </c>
      <c r="I57" s="108" t="e">
        <f>ROUND(([2]!HsGetValue("FCC","Scenario#"&amp;$B$2,"Years#"&amp;$B$4,"Period#"&amp;$B$3,"View#"&amp;$B$10,"Consolidation#"&amp;$B$13,"Data Source#"&amp;$B$11,"Intercompany#"&amp;$B$14,"Movement#"&amp;$B$12,"Custom1#"&amp;$B$6,"Custom2#"&amp;$B$7,"Custom3#"&amp;$B$8,"Custom4#"&amp;$B$9,"Entity#"&amp;$B57,"Account#"&amp;$I$15)+[2]!HsGetValue("FCC","Scenario#"&amp;$B$2,"Years#"&amp;$B$4,"Period#"&amp;$B$3,"View#"&amp;$B$10,"Consolidation#"&amp;$B$13,"Data Source#"&amp;$B$11,"Intercompany#"&amp;$B$14,"Movement#"&amp;$B$12,"Custom1#"&amp;$B$6,"Custom2#"&amp;$B$7,"Custom3#"&amp;$B$8,"Custom4#"&amp;$B$9,"Entity#"&amp;$B57,"Account#"&amp;$I$16)+[2]!HsGetValue("FCC","Scenario#"&amp;$B$2,"Years#"&amp;$B$4,"Period#"&amp;$B$3,"View#"&amp;$B$10,"Consolidation#"&amp;$B$13,"Data Source#"&amp;$B$11,"Intercompany#"&amp;$B$14,"Movement#"&amp;$B$12,"Custom1#"&amp;$B$6,"Custom2#"&amp;$B$7,"Custom3#"&amp;$B$8,"Custom4#"&amp;$B$9,"Entity#"&amp;$B57,"Account#"&amp;$I$17)),2)</f>
        <v>#VALUE!</v>
      </c>
      <c r="J57" s="24" t="e">
        <f>ROUND(([2]!HsGetValue("FCC","Scenario#"&amp;$B$2,"Years#"&amp;$B$4,"Period#"&amp;$B$3,"View#"&amp;$B$10,"Consolidation#"&amp;$B$13,"Data Source#"&amp;$B$11,"Intercompany#"&amp;$B$14,"Movement#"&amp;$B$12,"Custom1#"&amp;$B$6,"Custom2#"&amp;$B$7,"Custom3#"&amp;$B$8,"Custom4#"&amp;$B$9,"Entity#"&amp;$B57,"Account#"&amp;$J$15)+[2]!HsGetValue("FCC","Scenario#"&amp;$B$2,"Years#"&amp;$B$4,"Period#"&amp;$B$3,"View#"&amp;$B$10,"Consolidation#"&amp;$B$13,"Data Source#"&amp;$B$11,"Intercompany#"&amp;$B$14,"Movement#"&amp;$B$12,"Custom1#"&amp;$B$6,"Custom2#"&amp;$B$7,"Custom3#"&amp;$B$8,"Custom4#"&amp;$B$9,"Entity#"&amp;$B57,"Account#"&amp;$J$16)),2)</f>
        <v>#VALUE!</v>
      </c>
      <c r="K57" s="108">
        <f>4629240.28-1085348.36</f>
        <v>3543891.92</v>
      </c>
      <c r="L57" s="108">
        <f>500903.29-258781.67</f>
        <v>242121.61999999997</v>
      </c>
      <c r="M57" s="108" t="e">
        <f>ROUND(([2]!HsGetValue("FCC","Scenario#"&amp;$B$2,"Years#"&amp;$B$4,"Period#"&amp;$B$3,"View#"&amp;$B$10,"Consolidation#"&amp;$B$13,"Data Source#"&amp;$B$11,"Intercompany#"&amp;$B$14,"Movement#"&amp;$B$12,"Custom1#"&amp;$B$6,"Custom2#"&amp;$B$7,"Custom3#"&amp;$B$8,"Custom4#"&amp;$B$9,"Entity#"&amp;$B57,"Account#"&amp;$M$15)+[2]!HsGetValue("FCC","Scenario#"&amp;$B$2,"Years#"&amp;$B$4,"Period#"&amp;$B$3,"View#"&amp;$B$10,"Consolidation#"&amp;$B$13,"Data Source#"&amp;$B$11,"Intercompany#"&amp;$B$14,"Movement#"&amp;$B$12,"Custom1#"&amp;$B$6,"Custom2#"&amp;$B$7,"Custom3#"&amp;$B$8,"Custom4#"&amp;$B$9,"Entity#"&amp;$B57,"Account#"&amp;$M$16)),2)</f>
        <v>#VALUE!</v>
      </c>
      <c r="N57" s="189" t="e">
        <f>ROUND(([2]!HsGetValue("FCC","Scenario#"&amp;$B$2,"Years#"&amp;$B$4,"Period#"&amp;$B$3,"View#"&amp;$B$10,"Consolidation#"&amp;$B$13,"Data Source#"&amp;$B$11,"Intercompany#"&amp;$B$14,"Movement#"&amp;$B$12,"Custom1#"&amp;$B$6,"Custom2#"&amp;$B$7,"Custom3#"&amp;$B$8,"Custom4#"&amp;$B$9,"Entity#"&amp;$B57,"Account#"&amp;$N$14)+[2]!HsGetValue("FCC","Scenario#"&amp;$B$2,"Years#"&amp;$B$4,"Period#"&amp;$B$3,"View#"&amp;$B$10,"Consolidation#"&amp;$B$13,"Data Source#"&amp;$B$11,"Intercompany#"&amp;$B$14,"Movement#"&amp;$B$12,"Custom1#"&amp;$B$6,"Custom2#"&amp;$B$7,"Custom3#"&amp;$B$8,"Custom4#"&amp;$B$9,"Entity#"&amp;$B57,"Account#"&amp;$N$15)+[2]!HsGetValue("FCC","Scenario#"&amp;$B$2,"Years#"&amp;$B$4,"Period#"&amp;$B$3,"View#"&amp;$B$10,"Consolidation#"&amp;$B$13,"Data Source#"&amp;$B$11,"Intercompany#"&amp;$B$14,"Movement#"&amp;$B$12,"Custom1#"&amp;$B$6,"Custom2#"&amp;$B$7,"Custom3#"&amp;$B$8,"Custom4#"&amp;$B$9,"Entity#"&amp;$B57,"Account#"&amp;$N$16)+[2]!HsGetValue("FCC","Scenario#"&amp;$B$2,"Years#"&amp;$B$4,"Period#"&amp;$B$3,"View#"&amp;$B$10,"Consolidation#"&amp;$B$13,"Data Source#"&amp;$B$11,"Intercompany#"&amp;$B$14,"Movement#"&amp;$B$12,"Custom1#"&amp;$B$6,"Custom2#"&amp;$B$7,"Custom3#"&amp;$B$8,"Custom4#"&amp;$B$9,"Entity#"&amp;$B57,"Account#"&amp;$N$17)+[2]!HsGetValue("FCC","Scenario#"&amp;$B$2,"Years#"&amp;$B$4,"Period#"&amp;$B$3,"View#"&amp;$B$10,"Consolidation#"&amp;$B$13,"Data Source#"&amp;$B$11,"Intercompany#"&amp;$B$14,"Movement#"&amp;$B$12,"Custom1#"&amp;$B$6,"Custom2#"&amp;$B$7,"Custom3#"&amp;$B$8,"Custom4#"&amp;$B$9,"Entity#"&amp;$B57,"Account#"&amp;$N$18)),2)</f>
        <v>#VALUE!</v>
      </c>
      <c r="O57" s="189" t="e">
        <f>ROUND(([2]!HsGetValue("FCC","Scenario#"&amp;$B$2,"Years#"&amp;$B$4,"Period#"&amp;$B$3,"View#"&amp;$B$10,"Consolidation#"&amp;$B$13,"Data Source#"&amp;$B$11,"Intercompany#"&amp;$B$14,"Movement#"&amp;$B$12,"Custom1#"&amp;$B$6,"Custom2#"&amp;$B$7,"Custom3#"&amp;$B$8,"Custom4#"&amp;$B$9,"Entity#"&amp;$B57,"Account#"&amp;$O$15)),2)</f>
        <v>#VALUE!</v>
      </c>
      <c r="P57" s="108" t="e">
        <f>ROUND(([2]!HsGetValue("FCC","Scenario#"&amp;$B$2,"Years#"&amp;$B$4,"Period#"&amp;$B$3,"View#"&amp;$B$10,"Consolidation#"&amp;$B$13,"Data Source#"&amp;$B$11,"Intercompany#"&amp;$B$14,"Movement#"&amp;$B$12,"Custom1#"&amp;$B$6,"Custom2#"&amp;$B$7,"Custom3#"&amp;$B$8,"Custom4#"&amp;$B$9,"Entity#"&amp;$B57,"Account#"&amp;$P$15)+[2]!HsGetValue("FCC","Scenario#"&amp;$B$2,"Years#"&amp;$B$4,"Period#"&amp;$B$3,"View#"&amp;$B$10,"Consolidation#"&amp;$B$13,"Data Source#"&amp;$B$11,"Intercompany#"&amp;$B$14,"Movement#"&amp;$B$12,"Custom1#"&amp;$B$6,"Custom2#"&amp;$B$7,"Custom3#"&amp;$B$8,"Custom4#"&amp;$B$9,"Entity#"&amp;$B57,"Account#"&amp;$P$16)),2)</f>
        <v>#VALUE!</v>
      </c>
      <c r="Q57" s="108" t="e">
        <f>ROUND(([2]!HsGetValue("FCC","Scenario#"&amp;$B$2,"Years#"&amp;$B$4,"Period#"&amp;$B$3,"View#"&amp;$B$10,"Consolidation#"&amp;$B$13,"Data Source#"&amp;$B$11,"Intercompany#"&amp;$B$14,"Movement#"&amp;$B$12,"Custom1#"&amp;$B$6,"Custom2#"&amp;$B$7,"Custom3#"&amp;$B$8,"Custom4#"&amp;$B$9,"Entity#"&amp;$B57,"Account#"&amp;$Q$15)+[2]!HsGetValue("FCC","Scenario#"&amp;$B$2,"Years#"&amp;$B$4,"Period#"&amp;$B$3,"View#"&amp;$B$10,"Consolidation#"&amp;$B$13,"Data Source#"&amp;$B$11,"Intercompany#"&amp;$B$14,"Movement#"&amp;$B$12,"Custom1#"&amp;$B$6,"Custom2#"&amp;$B$7,"Custom3#"&amp;$B$8,"Custom4#"&amp;$B$9,"Entity#"&amp;$B57,"Account#"&amp;$Q$16)),2)</f>
        <v>#VALUE!</v>
      </c>
      <c r="R57" s="108" t="e">
        <f>ROUND(([2]!HsGetValue("FCC","Scenario#"&amp;$B$2,"Years#"&amp;$B$4,"Period#"&amp;$B$3,"View#"&amp;$B$10,"Consolidation#"&amp;$B$13,"Data Source#"&amp;$B$11,"Intercompany#"&amp;$B$14,"Movement#"&amp;$B$12,"Custom1#"&amp;$B$6,"Custom2#"&amp;$B$7,"Custom3#"&amp;$B$8,"Custom4#"&amp;$B$9,"Entity#"&amp;$B57,"Account#"&amp;$R$15)+[2]!HsGetValue("FCC","Scenario#"&amp;$B$2,"Years#"&amp;$B$4,"Period#"&amp;$B$3,"View#"&amp;$B$10,"Consolidation#"&amp;$B$13,"Data Source#"&amp;$B$11,"Intercompany#"&amp;$B$14,"Movement#"&amp;$B$12,"Custom1#"&amp;$B$6,"Custom2#"&amp;$B$7,"Custom3#"&amp;$B$8,"Custom4#"&amp;$B$9,"Entity#"&amp;$B57,"Account#"&amp;$R$16)),2)</f>
        <v>#VALUE!</v>
      </c>
      <c r="S57" s="108" t="e">
        <f>ROUND(([2]!HsGetValue("FCC","Scenario#"&amp;$B$2,"Years#"&amp;$B$4,"Period#"&amp;$B$3,"View#"&amp;$B$10,"Consolidation#"&amp;$B$13,"Data Source#"&amp;$B$11,"Intercompany#"&amp;$B$14,"Movement#"&amp;$B$12,"Custom1#"&amp;$B$6,"Custom2#"&amp;$B$7,"Custom3#"&amp;$B$8,"Custom4#"&amp;$B$9,"Entity#"&amp;$B57,"Account#"&amp;$S$15)),2)</f>
        <v>#VALUE!</v>
      </c>
      <c r="T57" s="108" t="e">
        <f>ROUND(([2]!HsGetValue("FCC","Scenario#"&amp;$B$2,"Years#"&amp;$B$4,"Period#"&amp;$B$3,"View#"&amp;$B$10,"Consolidation#"&amp;$B$13,"Data Source#"&amp;$B$11,"Intercompany#"&amp;$B$14,"Movement#"&amp;$B$12,"Custom1#"&amp;$B$6,"Custom2#"&amp;$B$7,"Custom3#"&amp;$B$8,"Custom4#"&amp;$B$9,"Entity#"&amp;$B57,"Account#"&amp;$T$15)),2)</f>
        <v>#VALUE!</v>
      </c>
      <c r="U57" s="108" t="e">
        <f>ROUND(([2]!HsGetValue("FCC","Scenario#"&amp;$B$2,"Years#"&amp;$B$4,"Period#"&amp;$B$3,"View#"&amp;$B$10,"Consolidation#"&amp;$B$13,"Data Source#"&amp;$B$11,"Intercompany#"&amp;$B$14,"Movement#"&amp;$B$12,"Custom1#"&amp;$B$6,"Custom2#"&amp;$B$7,"Custom3#"&amp;$B$8,"Custom4#"&amp;$B$9,"Entity#"&amp;$B57,"Account#"&amp;$U$15)),2)</f>
        <v>#VALUE!</v>
      </c>
      <c r="V57" s="108"/>
      <c r="W57" s="108" t="e">
        <f>ROUND(([2]!HsGetValue("FCC","Scenario#"&amp;$B$2,"Years#"&amp;$B$4,"Period#"&amp;$B$3,"View#"&amp;$B$10,"Consolidation#"&amp;$B$13,"Data Source#"&amp;$B$11,"Intercompany#"&amp;$B$14,"Movement#"&amp;$B$12,"Custom1#"&amp;$B$6,"Custom2#"&amp;$B$7,"Custom3#"&amp;$B$8,"Custom4#"&amp;$B$9,"Entity#"&amp;$B57,"Account#"&amp;$W$15)),2)</f>
        <v>#VALUE!</v>
      </c>
      <c r="X57" s="108" t="e">
        <f>ROUND(([2]!HsGetValue("FCC","Scenario#"&amp;$B$2,"Years#"&amp;$B$4,"Period#"&amp;$B$3,"View#"&amp;$B$10,"Consolidation#"&amp;$B$13,"Data Source#"&amp;$B$11,"Intercompany#"&amp;$B$14,"Movement#"&amp;$B$12,"Custom1#"&amp;$B$6,"Custom2#"&amp;$B$7,"Custom3#"&amp;$B$8,"Custom4#"&amp;$B$9,"Entity#"&amp;$B57,"Account#"&amp;$X$15)),2)</f>
        <v>#VALUE!</v>
      </c>
      <c r="Y57" s="108" t="e">
        <f>ROUND(([2]!HsGetValue("FCC","Scenario#"&amp;$B$2,"Years#"&amp;$B$4,"Period#"&amp;$B$3,"View#"&amp;$B$10,"Consolidation#"&amp;$B$13,"Data Source#"&amp;$B$11,"Intercompany#"&amp;$B$14,"Movement#"&amp;$B$12,"Custom1#"&amp;$B$6,"Custom2#"&amp;$B$7,"Custom3#"&amp;$B$8,"Custom4#"&amp;$B$9,"Entity#"&amp;$B57,"Account#"&amp;$Y$15)+[2]!HsGetValue("FCC","Scenario#"&amp;$B$2,"Years#"&amp;$B$4,"Period#"&amp;$B$3,"View#"&amp;$B$10,"Consolidation#"&amp;$B$13,"Data Source#"&amp;$B$11,"Intercompany#"&amp;$B$14,"Movement#"&amp;$B$12,"Custom1#"&amp;$B$6,"Custom2#"&amp;$B$7,"Custom3#"&amp;$B$8,"Custom4#"&amp;$B$9,"Entity#"&amp;$B57,"Account#"&amp;$Y$16)),2)</f>
        <v>#VALUE!</v>
      </c>
    </row>
    <row r="58" spans="1:25">
      <c r="A58" s="107" t="s">
        <v>387</v>
      </c>
      <c r="B58" s="107" t="s">
        <v>303</v>
      </c>
      <c r="C58" s="23">
        <v>47600</v>
      </c>
      <c r="D58" s="23" t="s">
        <v>142</v>
      </c>
      <c r="E58" t="s">
        <v>80</v>
      </c>
      <c r="F58" s="22" t="e">
        <f t="shared" si="0"/>
        <v>#VALUE!</v>
      </c>
      <c r="G58" s="121" t="s">
        <v>570</v>
      </c>
      <c r="H58" s="273" t="e">
        <f>ROUND(([2]!HsGetValue("FCC","Scenario#"&amp;$B$2,"Years#"&amp;$B$4,"Period#"&amp;$B$3,"View#"&amp;$B$10,"Consolidation#"&amp;$B$13,"Data Source#"&amp;$B$11,"Intercompany#"&amp;$B$14,"Movement#"&amp;$B$12,"Custom1#"&amp;$B$6,"Custom2#"&amp;$B$7,"Custom3#"&amp;$B$8,"Custom4#"&amp;$B$9,"Entity#"&amp;$B58,"Account#"&amp;$H$15)+[2]!HsGetValue("FCC","Scenario#"&amp;$B$2,"Years#"&amp;$B$4,"Period#"&amp;$B$3,"View#"&amp;$B$10,"Consolidation#"&amp;$B$13,"Data Source#"&amp;$B$11,"Intercompany#"&amp;$B$14,"Movement#"&amp;$B$12,"Custom1#"&amp;$B$6,"Custom2#"&amp;$B$7,"Custom3#"&amp;$B$8,"Custom4#"&amp;$B$9,"Entity#"&amp;$B58,"Account#"&amp;$H$16)),2)</f>
        <v>#VALUE!</v>
      </c>
      <c r="I58" s="108" t="e">
        <f>ROUND(([2]!HsGetValue("FCC","Scenario#"&amp;$B$2,"Years#"&amp;$B$4,"Period#"&amp;$B$3,"View#"&amp;$B$10,"Consolidation#"&amp;$B$13,"Data Source#"&amp;$B$11,"Intercompany#"&amp;$B$14,"Movement#"&amp;$B$12,"Custom1#"&amp;$B$6,"Custom2#"&amp;$B$7,"Custom3#"&amp;$B$8,"Custom4#"&amp;$B$9,"Entity#"&amp;$B58,"Account#"&amp;$I$15)+[2]!HsGetValue("FCC","Scenario#"&amp;$B$2,"Years#"&amp;$B$4,"Period#"&amp;$B$3,"View#"&amp;$B$10,"Consolidation#"&amp;$B$13,"Data Source#"&amp;$B$11,"Intercompany#"&amp;$B$14,"Movement#"&amp;$B$12,"Custom1#"&amp;$B$6,"Custom2#"&amp;$B$7,"Custom3#"&amp;$B$8,"Custom4#"&amp;$B$9,"Entity#"&amp;$B58,"Account#"&amp;$I$16)+[2]!HsGetValue("FCC","Scenario#"&amp;$B$2,"Years#"&amp;$B$4,"Period#"&amp;$B$3,"View#"&amp;$B$10,"Consolidation#"&amp;$B$13,"Data Source#"&amp;$B$11,"Intercompany#"&amp;$B$14,"Movement#"&amp;$B$12,"Custom1#"&amp;$B$6,"Custom2#"&amp;$B$7,"Custom3#"&amp;$B$8,"Custom4#"&amp;$B$9,"Entity#"&amp;$B58,"Account#"&amp;$I$17)),2)</f>
        <v>#VALUE!</v>
      </c>
      <c r="J58" s="24" t="e">
        <f>ROUND(([2]!HsGetValue("FCC","Scenario#"&amp;$B$2,"Years#"&amp;$B$4,"Period#"&amp;$B$3,"View#"&amp;$B$10,"Consolidation#"&amp;$B$13,"Data Source#"&amp;$B$11,"Intercompany#"&amp;$B$14,"Movement#"&amp;$B$12,"Custom1#"&amp;$B$6,"Custom2#"&amp;$B$7,"Custom3#"&amp;$B$8,"Custom4#"&amp;$B$9,"Entity#"&amp;$B58,"Account#"&amp;$J$15)+[2]!HsGetValue("FCC","Scenario#"&amp;$B$2,"Years#"&amp;$B$4,"Period#"&amp;$B$3,"View#"&amp;$B$10,"Consolidation#"&amp;$B$13,"Data Source#"&amp;$B$11,"Intercompany#"&amp;$B$14,"Movement#"&amp;$B$12,"Custom1#"&amp;$B$6,"Custom2#"&amp;$B$7,"Custom3#"&amp;$B$8,"Custom4#"&amp;$B$9,"Entity#"&amp;$B58,"Account#"&amp;$J$16)),2)</f>
        <v>#VALUE!</v>
      </c>
      <c r="K58" s="108">
        <f>3992.91-3992.91</f>
        <v>0</v>
      </c>
      <c r="L58" s="108" t="e">
        <f>ROUND(([2]!HsGetValue("FCC","Scenario#"&amp;$B$2,"Years#"&amp;$B$4,"Period#"&amp;$B$3,"View#"&amp;$B$10,"Consolidation#"&amp;$B$13,"Data Source#"&amp;$B$11,"Intercompany#"&amp;$B$14,"Movement#"&amp;$B$12,"Custom1#"&amp;$B$6,"Custom2#"&amp;$B$7,"Custom3#"&amp;$B$8,"Custom4#"&amp;$B$9,"Entity#"&amp;$B58,"Account#"&amp;$L$17)+[2]!HsGetValue("FCC","Scenario#"&amp;$B$2,"Years#"&amp;$B$4,"Period#"&amp;$B$3,"View#"&amp;$B$10,"Consolidation#"&amp;$B$13,"Data Source#"&amp;$B$11,"Intercompany#"&amp;$B$14,"Movement#"&amp;$B$12,"Custom1#"&amp;$B$6,"Custom2#"&amp;$B$7,"Custom3#"&amp;$B$8,"Custom4#"&amp;$B$9,"Entity#"&amp;$B58,"Account#"&amp;$L$18)),2)</f>
        <v>#VALUE!</v>
      </c>
      <c r="M58" s="108" t="e">
        <f>ROUND(([2]!HsGetValue("FCC","Scenario#"&amp;$B$2,"Years#"&amp;$B$4,"Period#"&amp;$B$3,"View#"&amp;$B$10,"Consolidation#"&amp;$B$13,"Data Source#"&amp;$B$11,"Intercompany#"&amp;$B$14,"Movement#"&amp;$B$12,"Custom1#"&amp;$B$6,"Custom2#"&amp;$B$7,"Custom3#"&amp;$B$8,"Custom4#"&amp;$B$9,"Entity#"&amp;$B58,"Account#"&amp;$M$15)+[2]!HsGetValue("FCC","Scenario#"&amp;$B$2,"Years#"&amp;$B$4,"Period#"&amp;$B$3,"View#"&amp;$B$10,"Consolidation#"&amp;$B$13,"Data Source#"&amp;$B$11,"Intercompany#"&amp;$B$14,"Movement#"&amp;$B$12,"Custom1#"&amp;$B$6,"Custom2#"&amp;$B$7,"Custom3#"&amp;$B$8,"Custom4#"&amp;$B$9,"Entity#"&amp;$B58,"Account#"&amp;$M$16)),2)</f>
        <v>#VALUE!</v>
      </c>
      <c r="N58" s="189" t="e">
        <f>ROUND(([2]!HsGetValue("FCC","Scenario#"&amp;$B$2,"Years#"&amp;$B$4,"Period#"&amp;$B$3,"View#"&amp;$B$10,"Consolidation#"&amp;$B$13,"Data Source#"&amp;$B$11,"Intercompany#"&amp;$B$14,"Movement#"&amp;$B$12,"Custom1#"&amp;$B$6,"Custom2#"&amp;$B$7,"Custom3#"&amp;$B$8,"Custom4#"&amp;$B$9,"Entity#"&amp;$B58,"Account#"&amp;$N$14)+[2]!HsGetValue("FCC","Scenario#"&amp;$B$2,"Years#"&amp;$B$4,"Period#"&amp;$B$3,"View#"&amp;$B$10,"Consolidation#"&amp;$B$13,"Data Source#"&amp;$B$11,"Intercompany#"&amp;$B$14,"Movement#"&amp;$B$12,"Custom1#"&amp;$B$6,"Custom2#"&amp;$B$7,"Custom3#"&amp;$B$8,"Custom4#"&amp;$B$9,"Entity#"&amp;$B58,"Account#"&amp;$N$15)+[2]!HsGetValue("FCC","Scenario#"&amp;$B$2,"Years#"&amp;$B$4,"Period#"&amp;$B$3,"View#"&amp;$B$10,"Consolidation#"&amp;$B$13,"Data Source#"&amp;$B$11,"Intercompany#"&amp;$B$14,"Movement#"&amp;$B$12,"Custom1#"&amp;$B$6,"Custom2#"&amp;$B$7,"Custom3#"&amp;$B$8,"Custom4#"&amp;$B$9,"Entity#"&amp;$B58,"Account#"&amp;$N$16)+[2]!HsGetValue("FCC","Scenario#"&amp;$B$2,"Years#"&amp;$B$4,"Period#"&amp;$B$3,"View#"&amp;$B$10,"Consolidation#"&amp;$B$13,"Data Source#"&amp;$B$11,"Intercompany#"&amp;$B$14,"Movement#"&amp;$B$12,"Custom1#"&amp;$B$6,"Custom2#"&amp;$B$7,"Custom3#"&amp;$B$8,"Custom4#"&amp;$B$9,"Entity#"&amp;$B58,"Account#"&amp;$N$17)+[2]!HsGetValue("FCC","Scenario#"&amp;$B$2,"Years#"&amp;$B$4,"Period#"&amp;$B$3,"View#"&amp;$B$10,"Consolidation#"&amp;$B$13,"Data Source#"&amp;$B$11,"Intercompany#"&amp;$B$14,"Movement#"&amp;$B$12,"Custom1#"&amp;$B$6,"Custom2#"&amp;$B$7,"Custom3#"&amp;$B$8,"Custom4#"&amp;$B$9,"Entity#"&amp;$B58,"Account#"&amp;$N$18)),2)</f>
        <v>#VALUE!</v>
      </c>
      <c r="O58" s="189" t="e">
        <f>ROUND(([2]!HsGetValue("FCC","Scenario#"&amp;$B$2,"Years#"&amp;$B$4,"Period#"&amp;$B$3,"View#"&amp;$B$10,"Consolidation#"&amp;$B$13,"Data Source#"&amp;$B$11,"Intercompany#"&amp;$B$14,"Movement#"&amp;$B$12,"Custom1#"&amp;$B$6,"Custom2#"&amp;$B$7,"Custom3#"&amp;$B$8,"Custom4#"&amp;$B$9,"Entity#"&amp;$B58,"Account#"&amp;$O$15)),2)</f>
        <v>#VALUE!</v>
      </c>
      <c r="P58" s="108" t="e">
        <f>ROUND(([2]!HsGetValue("FCC","Scenario#"&amp;$B$2,"Years#"&amp;$B$4,"Period#"&amp;$B$3,"View#"&amp;$B$10,"Consolidation#"&amp;$B$13,"Data Source#"&amp;$B$11,"Intercompany#"&amp;$B$14,"Movement#"&amp;$B$12,"Custom1#"&amp;$B$6,"Custom2#"&amp;$B$7,"Custom3#"&amp;$B$8,"Custom4#"&amp;$B$9,"Entity#"&amp;$B58,"Account#"&amp;$P$15)+[2]!HsGetValue("FCC","Scenario#"&amp;$B$2,"Years#"&amp;$B$4,"Period#"&amp;$B$3,"View#"&amp;$B$10,"Consolidation#"&amp;$B$13,"Data Source#"&amp;$B$11,"Intercompany#"&amp;$B$14,"Movement#"&amp;$B$12,"Custom1#"&amp;$B$6,"Custom2#"&amp;$B$7,"Custom3#"&amp;$B$8,"Custom4#"&amp;$B$9,"Entity#"&amp;$B58,"Account#"&amp;$P$16)),2)</f>
        <v>#VALUE!</v>
      </c>
      <c r="Q58" s="108" t="e">
        <f>ROUND(([2]!HsGetValue("FCC","Scenario#"&amp;$B$2,"Years#"&amp;$B$4,"Period#"&amp;$B$3,"View#"&amp;$B$10,"Consolidation#"&amp;$B$13,"Data Source#"&amp;$B$11,"Intercompany#"&amp;$B$14,"Movement#"&amp;$B$12,"Custom1#"&amp;$B$6,"Custom2#"&amp;$B$7,"Custom3#"&amp;$B$8,"Custom4#"&amp;$B$9,"Entity#"&amp;$B58,"Account#"&amp;$Q$15)+[2]!HsGetValue("FCC","Scenario#"&amp;$B$2,"Years#"&amp;$B$4,"Period#"&amp;$B$3,"View#"&amp;$B$10,"Consolidation#"&amp;$B$13,"Data Source#"&amp;$B$11,"Intercompany#"&amp;$B$14,"Movement#"&amp;$B$12,"Custom1#"&amp;$B$6,"Custom2#"&amp;$B$7,"Custom3#"&amp;$B$8,"Custom4#"&amp;$B$9,"Entity#"&amp;$B58,"Account#"&amp;$Q$16)),2)</f>
        <v>#VALUE!</v>
      </c>
      <c r="R58" s="108" t="e">
        <f>ROUND(([2]!HsGetValue("FCC","Scenario#"&amp;$B$2,"Years#"&amp;$B$4,"Period#"&amp;$B$3,"View#"&amp;$B$10,"Consolidation#"&amp;$B$13,"Data Source#"&amp;$B$11,"Intercompany#"&amp;$B$14,"Movement#"&amp;$B$12,"Custom1#"&amp;$B$6,"Custom2#"&amp;$B$7,"Custom3#"&amp;$B$8,"Custom4#"&amp;$B$9,"Entity#"&amp;$B58,"Account#"&amp;$R$15)+[2]!HsGetValue("FCC","Scenario#"&amp;$B$2,"Years#"&amp;$B$4,"Period#"&amp;$B$3,"View#"&amp;$B$10,"Consolidation#"&amp;$B$13,"Data Source#"&amp;$B$11,"Intercompany#"&amp;$B$14,"Movement#"&amp;$B$12,"Custom1#"&amp;$B$6,"Custom2#"&amp;$B$7,"Custom3#"&amp;$B$8,"Custom4#"&amp;$B$9,"Entity#"&amp;$B58,"Account#"&amp;$R$16)),2)</f>
        <v>#VALUE!</v>
      </c>
      <c r="S58" s="108" t="e">
        <f>ROUND(([2]!HsGetValue("FCC","Scenario#"&amp;$B$2,"Years#"&amp;$B$4,"Period#"&amp;$B$3,"View#"&amp;$B$10,"Consolidation#"&amp;$B$13,"Data Source#"&amp;$B$11,"Intercompany#"&amp;$B$14,"Movement#"&amp;$B$12,"Custom1#"&amp;$B$6,"Custom2#"&amp;$B$7,"Custom3#"&amp;$B$8,"Custom4#"&amp;$B$9,"Entity#"&amp;$B58,"Account#"&amp;$S$15)),2)</f>
        <v>#VALUE!</v>
      </c>
      <c r="T58" s="108" t="e">
        <f>ROUND(([2]!HsGetValue("FCC","Scenario#"&amp;$B$2,"Years#"&amp;$B$4,"Period#"&amp;$B$3,"View#"&amp;$B$10,"Consolidation#"&amp;$B$13,"Data Source#"&amp;$B$11,"Intercompany#"&amp;$B$14,"Movement#"&amp;$B$12,"Custom1#"&amp;$B$6,"Custom2#"&amp;$B$7,"Custom3#"&amp;$B$8,"Custom4#"&amp;$B$9,"Entity#"&amp;$B58,"Account#"&amp;$T$15)),2)</f>
        <v>#VALUE!</v>
      </c>
      <c r="U58" s="108" t="e">
        <f>ROUND(([2]!HsGetValue("FCC","Scenario#"&amp;$B$2,"Years#"&amp;$B$4,"Period#"&amp;$B$3,"View#"&amp;$B$10,"Consolidation#"&amp;$B$13,"Data Source#"&amp;$B$11,"Intercompany#"&amp;$B$14,"Movement#"&amp;$B$12,"Custom1#"&amp;$B$6,"Custom2#"&amp;$B$7,"Custom3#"&amp;$B$8,"Custom4#"&amp;$B$9,"Entity#"&amp;$B58,"Account#"&amp;$U$15)),2)</f>
        <v>#VALUE!</v>
      </c>
      <c r="V58" s="108"/>
      <c r="W58" s="108" t="e">
        <f>ROUND(([2]!HsGetValue("FCC","Scenario#"&amp;$B$2,"Years#"&amp;$B$4,"Period#"&amp;$B$3,"View#"&amp;$B$10,"Consolidation#"&amp;$B$13,"Data Source#"&amp;$B$11,"Intercompany#"&amp;$B$14,"Movement#"&amp;$B$12,"Custom1#"&amp;$B$6,"Custom2#"&amp;$B$7,"Custom3#"&amp;$B$8,"Custom4#"&amp;$B$9,"Entity#"&amp;$B58,"Account#"&amp;$W$15)),2)</f>
        <v>#VALUE!</v>
      </c>
      <c r="X58" s="108" t="e">
        <f>ROUND(([2]!HsGetValue("FCC","Scenario#"&amp;$B$2,"Years#"&amp;$B$4,"Period#"&amp;$B$3,"View#"&amp;$B$10,"Consolidation#"&amp;$B$13,"Data Source#"&amp;$B$11,"Intercompany#"&amp;$B$14,"Movement#"&amp;$B$12,"Custom1#"&amp;$B$6,"Custom2#"&amp;$B$7,"Custom3#"&amp;$B$8,"Custom4#"&amp;$B$9,"Entity#"&amp;$B58,"Account#"&amp;$X$15)),2)</f>
        <v>#VALUE!</v>
      </c>
      <c r="Y58" s="108" t="e">
        <f>ROUND(([2]!HsGetValue("FCC","Scenario#"&amp;$B$2,"Years#"&amp;$B$4,"Period#"&amp;$B$3,"View#"&amp;$B$10,"Consolidation#"&amp;$B$13,"Data Source#"&amp;$B$11,"Intercompany#"&amp;$B$14,"Movement#"&amp;$B$12,"Custom1#"&amp;$B$6,"Custom2#"&amp;$B$7,"Custom3#"&amp;$B$8,"Custom4#"&amp;$B$9,"Entity#"&amp;$B58,"Account#"&amp;$Y$15)+[2]!HsGetValue("FCC","Scenario#"&amp;$B$2,"Years#"&amp;$B$4,"Period#"&amp;$B$3,"View#"&amp;$B$10,"Consolidation#"&amp;$B$13,"Data Source#"&amp;$B$11,"Intercompany#"&amp;$B$14,"Movement#"&amp;$B$12,"Custom1#"&amp;$B$6,"Custom2#"&amp;$B$7,"Custom3#"&amp;$B$8,"Custom4#"&amp;$B$9,"Entity#"&amp;$B58,"Account#"&amp;$Y$16)),2)</f>
        <v>#VALUE!</v>
      </c>
    </row>
    <row r="59" spans="1:25" s="252" customFormat="1">
      <c r="A59" s="250" t="s">
        <v>387</v>
      </c>
      <c r="B59" s="257" t="s">
        <v>450</v>
      </c>
      <c r="C59" s="251">
        <v>47610</v>
      </c>
      <c r="D59" s="251" t="s">
        <v>142</v>
      </c>
      <c r="E59" s="258" t="s">
        <v>449</v>
      </c>
      <c r="F59" s="253">
        <f t="shared" si="0"/>
        <v>0</v>
      </c>
      <c r="G59" s="254" t="s">
        <v>570</v>
      </c>
      <c r="H59" s="254">
        <v>0</v>
      </c>
      <c r="I59" s="254">
        <v>0</v>
      </c>
      <c r="J59" s="256">
        <v>0</v>
      </c>
      <c r="K59" s="254">
        <v>0</v>
      </c>
      <c r="L59" s="254">
        <v>0</v>
      </c>
      <c r="M59" s="254">
        <v>0</v>
      </c>
      <c r="N59" s="254">
        <v>0</v>
      </c>
      <c r="O59" s="254">
        <v>0</v>
      </c>
      <c r="P59" s="254">
        <v>0</v>
      </c>
      <c r="Q59" s="254">
        <v>0</v>
      </c>
      <c r="R59" s="254">
        <v>0</v>
      </c>
      <c r="S59" s="254">
        <v>0</v>
      </c>
      <c r="T59" s="254">
        <v>0</v>
      </c>
      <c r="U59" s="254">
        <v>0</v>
      </c>
      <c r="V59" s="254"/>
      <c r="W59" s="254">
        <v>0</v>
      </c>
      <c r="X59" s="254">
        <v>0</v>
      </c>
      <c r="Y59" s="254">
        <v>0</v>
      </c>
    </row>
    <row r="60" spans="1:25">
      <c r="A60" s="107" t="s">
        <v>387</v>
      </c>
      <c r="B60" s="213" t="s">
        <v>435</v>
      </c>
      <c r="C60" s="23">
        <v>47700</v>
      </c>
      <c r="D60" s="23" t="s">
        <v>142</v>
      </c>
      <c r="E60" t="s">
        <v>448</v>
      </c>
      <c r="F60" s="22" t="e">
        <f t="shared" si="0"/>
        <v>#VALUE!</v>
      </c>
      <c r="G60" s="121" t="s">
        <v>570</v>
      </c>
      <c r="H60" s="273" t="e">
        <f>ROUND(([2]!HsGetValue("FCC","Scenario#"&amp;$B$2,"Years#"&amp;$B$4,"Period#"&amp;$B$3,"View#"&amp;$B$10,"Consolidation#"&amp;$B$13,"Data Source#"&amp;$B$11,"Intercompany#"&amp;$B$14,"Movement#"&amp;$B$12,"Custom1#"&amp;$B$6,"Custom2#"&amp;$B$7,"Custom3#"&amp;$B$8,"Custom4#"&amp;$B$9,"Entity#"&amp;$B60,"Account#"&amp;$H$15)+[2]!HsGetValue("FCC","Scenario#"&amp;$B$2,"Years#"&amp;$B$4,"Period#"&amp;$B$3,"View#"&amp;$B$10,"Consolidation#"&amp;$B$13,"Data Source#"&amp;$B$11,"Intercompany#"&amp;$B$14,"Movement#"&amp;$B$12,"Custom1#"&amp;$B$6,"Custom2#"&amp;$B$7,"Custom3#"&amp;$B$8,"Custom4#"&amp;$B$9,"Entity#"&amp;$B60,"Account#"&amp;$H$16)),2)</f>
        <v>#VALUE!</v>
      </c>
      <c r="I60" s="108" t="e">
        <f>ROUND(([2]!HsGetValue("FCC","Scenario#"&amp;$B$2,"Years#"&amp;$B$4,"Period#"&amp;$B$3,"View#"&amp;$B$10,"Consolidation#"&amp;$B$13,"Data Source#"&amp;$B$11,"Intercompany#"&amp;$B$14,"Movement#"&amp;$B$12,"Custom1#"&amp;$B$6,"Custom2#"&amp;$B$7,"Custom3#"&amp;$B$8,"Custom4#"&amp;$B$9,"Entity#"&amp;$B60,"Account#"&amp;$I$15)+[2]!HsGetValue("FCC","Scenario#"&amp;$B$2,"Years#"&amp;$B$4,"Period#"&amp;$B$3,"View#"&amp;$B$10,"Consolidation#"&amp;$B$13,"Data Source#"&amp;$B$11,"Intercompany#"&amp;$B$14,"Movement#"&amp;$B$12,"Custom1#"&amp;$B$6,"Custom2#"&amp;$B$7,"Custom3#"&amp;$B$8,"Custom4#"&amp;$B$9,"Entity#"&amp;$B60,"Account#"&amp;$I$16)+[2]!HsGetValue("FCC","Scenario#"&amp;$B$2,"Years#"&amp;$B$4,"Period#"&amp;$B$3,"View#"&amp;$B$10,"Consolidation#"&amp;$B$13,"Data Source#"&amp;$B$11,"Intercompany#"&amp;$B$14,"Movement#"&amp;$B$12,"Custom1#"&amp;$B$6,"Custom2#"&amp;$B$7,"Custom3#"&amp;$B$8,"Custom4#"&amp;$B$9,"Entity#"&amp;$B60,"Account#"&amp;$I$17)),2)</f>
        <v>#VALUE!</v>
      </c>
      <c r="J60" s="24" t="e">
        <f>ROUND(([2]!HsGetValue("FCC","Scenario#"&amp;$B$2,"Years#"&amp;$B$4,"Period#"&amp;$B$3,"View#"&amp;$B$10,"Consolidation#"&amp;$B$13,"Data Source#"&amp;$B$11,"Intercompany#"&amp;$B$14,"Movement#"&amp;$B$12,"Custom1#"&amp;$B$6,"Custom2#"&amp;$B$7,"Custom3#"&amp;$B$8,"Custom4#"&amp;$B$9,"Entity#"&amp;$B60,"Account#"&amp;$J$15)+[2]!HsGetValue("FCC","Scenario#"&amp;$B$2,"Years#"&amp;$B$4,"Period#"&amp;$B$3,"View#"&amp;$B$10,"Consolidation#"&amp;$B$13,"Data Source#"&amp;$B$11,"Intercompany#"&amp;$B$14,"Movement#"&amp;$B$12,"Custom1#"&amp;$B$6,"Custom2#"&amp;$B$7,"Custom3#"&amp;$B$8,"Custom4#"&amp;$B$9,"Entity#"&amp;$B60,"Account#"&amp;$J$16)),2)</f>
        <v>#VALUE!</v>
      </c>
      <c r="K60" s="108">
        <f>6417462.92-1964541.07</f>
        <v>4452921.8499999996</v>
      </c>
      <c r="L60" s="108">
        <f>913523.37-491458.16</f>
        <v>422065.21</v>
      </c>
      <c r="M60" s="108" t="e">
        <f>ROUND(([2]!HsGetValue("FCC","Scenario#"&amp;$B$2,"Years#"&amp;$B$4,"Period#"&amp;$B$3,"View#"&amp;$B$10,"Consolidation#"&amp;$B$13,"Data Source#"&amp;$B$11,"Intercompany#"&amp;$B$14,"Movement#"&amp;$B$12,"Custom1#"&amp;$B$6,"Custom2#"&amp;$B$7,"Custom3#"&amp;$B$8,"Custom4#"&amp;$B$9,"Entity#"&amp;$B60,"Account#"&amp;$M$15)+[2]!HsGetValue("FCC","Scenario#"&amp;$B$2,"Years#"&amp;$B$4,"Period#"&amp;$B$3,"View#"&amp;$B$10,"Consolidation#"&amp;$B$13,"Data Source#"&amp;$B$11,"Intercompany#"&amp;$B$14,"Movement#"&amp;$B$12,"Custom1#"&amp;$B$6,"Custom2#"&amp;$B$7,"Custom3#"&amp;$B$8,"Custom4#"&amp;$B$9,"Entity#"&amp;$B60,"Account#"&amp;$M$16)),2)</f>
        <v>#VALUE!</v>
      </c>
      <c r="N60" s="189" t="e">
        <f>ROUND(([2]!HsGetValue("FCC","Scenario#"&amp;$B$2,"Years#"&amp;$B$4,"Period#"&amp;$B$3,"View#"&amp;$B$10,"Consolidation#"&amp;$B$13,"Data Source#"&amp;$B$11,"Intercompany#"&amp;$B$14,"Movement#"&amp;$B$12,"Custom1#"&amp;$B$6,"Custom2#"&amp;$B$7,"Custom3#"&amp;$B$8,"Custom4#"&amp;$B$9,"Entity#"&amp;$B60,"Account#"&amp;$N$14)+[2]!HsGetValue("FCC","Scenario#"&amp;$B$2,"Years#"&amp;$B$4,"Period#"&amp;$B$3,"View#"&amp;$B$10,"Consolidation#"&amp;$B$13,"Data Source#"&amp;$B$11,"Intercompany#"&amp;$B$14,"Movement#"&amp;$B$12,"Custom1#"&amp;$B$6,"Custom2#"&amp;$B$7,"Custom3#"&amp;$B$8,"Custom4#"&amp;$B$9,"Entity#"&amp;$B60,"Account#"&amp;$N$15)+[2]!HsGetValue("FCC","Scenario#"&amp;$B$2,"Years#"&amp;$B$4,"Period#"&amp;$B$3,"View#"&amp;$B$10,"Consolidation#"&amp;$B$13,"Data Source#"&amp;$B$11,"Intercompany#"&amp;$B$14,"Movement#"&amp;$B$12,"Custom1#"&amp;$B$6,"Custom2#"&amp;$B$7,"Custom3#"&amp;$B$8,"Custom4#"&amp;$B$9,"Entity#"&amp;$B60,"Account#"&amp;$N$16)+[2]!HsGetValue("FCC","Scenario#"&amp;$B$2,"Years#"&amp;$B$4,"Period#"&amp;$B$3,"View#"&amp;$B$10,"Consolidation#"&amp;$B$13,"Data Source#"&amp;$B$11,"Intercompany#"&amp;$B$14,"Movement#"&amp;$B$12,"Custom1#"&amp;$B$6,"Custom2#"&amp;$B$7,"Custom3#"&amp;$B$8,"Custom4#"&amp;$B$9,"Entity#"&amp;$B60,"Account#"&amp;$N$17)+[2]!HsGetValue("FCC","Scenario#"&amp;$B$2,"Years#"&amp;$B$4,"Period#"&amp;$B$3,"View#"&amp;$B$10,"Consolidation#"&amp;$B$13,"Data Source#"&amp;$B$11,"Intercompany#"&amp;$B$14,"Movement#"&amp;$B$12,"Custom1#"&amp;$B$6,"Custom2#"&amp;$B$7,"Custom3#"&amp;$B$8,"Custom4#"&amp;$B$9,"Entity#"&amp;$B60,"Account#"&amp;$N$18)),2)</f>
        <v>#VALUE!</v>
      </c>
      <c r="O60" s="189" t="e">
        <f>ROUND(([2]!HsGetValue("FCC","Scenario#"&amp;$B$2,"Years#"&amp;$B$4,"Period#"&amp;$B$3,"View#"&amp;$B$10,"Consolidation#"&amp;$B$13,"Data Source#"&amp;$B$11,"Intercompany#"&amp;$B$14,"Movement#"&amp;$B$12,"Custom1#"&amp;$B$6,"Custom2#"&amp;$B$7,"Custom3#"&amp;$B$8,"Custom4#"&amp;$B$9,"Entity#"&amp;$B60,"Account#"&amp;$O$15)),2)</f>
        <v>#VALUE!</v>
      </c>
      <c r="P60" s="108" t="e">
        <f>ROUND(([2]!HsGetValue("FCC","Scenario#"&amp;$B$2,"Years#"&amp;$B$4,"Period#"&amp;$B$3,"View#"&amp;$B$10,"Consolidation#"&amp;$B$13,"Data Source#"&amp;$B$11,"Intercompany#"&amp;$B$14,"Movement#"&amp;$B$12,"Custom1#"&amp;$B$6,"Custom2#"&amp;$B$7,"Custom3#"&amp;$B$8,"Custom4#"&amp;$B$9,"Entity#"&amp;$B60,"Account#"&amp;$P$15)+[2]!HsGetValue("FCC","Scenario#"&amp;$B$2,"Years#"&amp;$B$4,"Period#"&amp;$B$3,"View#"&amp;$B$10,"Consolidation#"&amp;$B$13,"Data Source#"&amp;$B$11,"Intercompany#"&amp;$B$14,"Movement#"&amp;$B$12,"Custom1#"&amp;$B$6,"Custom2#"&amp;$B$7,"Custom3#"&amp;$B$8,"Custom4#"&amp;$B$9,"Entity#"&amp;$B60,"Account#"&amp;$P$16)),2)</f>
        <v>#VALUE!</v>
      </c>
      <c r="Q60" s="108" t="e">
        <f>ROUND(([2]!HsGetValue("FCC","Scenario#"&amp;$B$2,"Years#"&amp;$B$4,"Period#"&amp;$B$3,"View#"&amp;$B$10,"Consolidation#"&amp;$B$13,"Data Source#"&amp;$B$11,"Intercompany#"&amp;$B$14,"Movement#"&amp;$B$12,"Custom1#"&amp;$B$6,"Custom2#"&amp;$B$7,"Custom3#"&amp;$B$8,"Custom4#"&amp;$B$9,"Entity#"&amp;$B60,"Account#"&amp;$Q$15)+[2]!HsGetValue("FCC","Scenario#"&amp;$B$2,"Years#"&amp;$B$4,"Period#"&amp;$B$3,"View#"&amp;$B$10,"Consolidation#"&amp;$B$13,"Data Source#"&amp;$B$11,"Intercompany#"&amp;$B$14,"Movement#"&amp;$B$12,"Custom1#"&amp;$B$6,"Custom2#"&amp;$B$7,"Custom3#"&amp;$B$8,"Custom4#"&amp;$B$9,"Entity#"&amp;$B60,"Account#"&amp;$Q$16)),2)</f>
        <v>#VALUE!</v>
      </c>
      <c r="R60" s="108" t="e">
        <f>ROUND(([2]!HsGetValue("FCC","Scenario#"&amp;$B$2,"Years#"&amp;$B$4,"Period#"&amp;$B$3,"View#"&amp;$B$10,"Consolidation#"&amp;$B$13,"Data Source#"&amp;$B$11,"Intercompany#"&amp;$B$14,"Movement#"&amp;$B$12,"Custom1#"&amp;$B$6,"Custom2#"&amp;$B$7,"Custom3#"&amp;$B$8,"Custom4#"&amp;$B$9,"Entity#"&amp;$B60,"Account#"&amp;$R$15)+[2]!HsGetValue("FCC","Scenario#"&amp;$B$2,"Years#"&amp;$B$4,"Period#"&amp;$B$3,"View#"&amp;$B$10,"Consolidation#"&amp;$B$13,"Data Source#"&amp;$B$11,"Intercompany#"&amp;$B$14,"Movement#"&amp;$B$12,"Custom1#"&amp;$B$6,"Custom2#"&amp;$B$7,"Custom3#"&amp;$B$8,"Custom4#"&amp;$B$9,"Entity#"&amp;$B60,"Account#"&amp;$R$16)),2)</f>
        <v>#VALUE!</v>
      </c>
      <c r="S60" s="108" t="e">
        <f>ROUND(([2]!HsGetValue("FCC","Scenario#"&amp;$B$2,"Years#"&amp;$B$4,"Period#"&amp;$B$3,"View#"&amp;$B$10,"Consolidation#"&amp;$B$13,"Data Source#"&amp;$B$11,"Intercompany#"&amp;$B$14,"Movement#"&amp;$B$12,"Custom1#"&amp;$B$6,"Custom2#"&amp;$B$7,"Custom3#"&amp;$B$8,"Custom4#"&amp;$B$9,"Entity#"&amp;$B60,"Account#"&amp;$S$15)),2)</f>
        <v>#VALUE!</v>
      </c>
      <c r="T60" s="108" t="e">
        <f>ROUND(([2]!HsGetValue("FCC","Scenario#"&amp;$B$2,"Years#"&amp;$B$4,"Period#"&amp;$B$3,"View#"&amp;$B$10,"Consolidation#"&amp;$B$13,"Data Source#"&amp;$B$11,"Intercompany#"&amp;$B$14,"Movement#"&amp;$B$12,"Custom1#"&amp;$B$6,"Custom2#"&amp;$B$7,"Custom3#"&amp;$B$8,"Custom4#"&amp;$B$9,"Entity#"&amp;$B60,"Account#"&amp;$T$15)),2)</f>
        <v>#VALUE!</v>
      </c>
      <c r="U60" s="108" t="e">
        <f>ROUND(([2]!HsGetValue("FCC","Scenario#"&amp;$B$2,"Years#"&amp;$B$4,"Period#"&amp;$B$3,"View#"&amp;$B$10,"Consolidation#"&amp;$B$13,"Data Source#"&amp;$B$11,"Intercompany#"&amp;$B$14,"Movement#"&amp;$B$12,"Custom1#"&amp;$B$6,"Custom2#"&amp;$B$7,"Custom3#"&amp;$B$8,"Custom4#"&amp;$B$9,"Entity#"&amp;$B60,"Account#"&amp;$U$15)),2)</f>
        <v>#VALUE!</v>
      </c>
      <c r="V60" s="108"/>
      <c r="W60" s="108" t="e">
        <f>ROUND(([2]!HsGetValue("FCC","Scenario#"&amp;$B$2,"Years#"&amp;$B$4,"Period#"&amp;$B$3,"View#"&amp;$B$10,"Consolidation#"&amp;$B$13,"Data Source#"&amp;$B$11,"Intercompany#"&amp;$B$14,"Movement#"&amp;$B$12,"Custom1#"&amp;$B$6,"Custom2#"&amp;$B$7,"Custom3#"&amp;$B$8,"Custom4#"&amp;$B$9,"Entity#"&amp;$B60,"Account#"&amp;$W$15)),2)</f>
        <v>#VALUE!</v>
      </c>
      <c r="X60" s="108" t="e">
        <f>ROUND(([2]!HsGetValue("FCC","Scenario#"&amp;$B$2,"Years#"&amp;$B$4,"Period#"&amp;$B$3,"View#"&amp;$B$10,"Consolidation#"&amp;$B$13,"Data Source#"&amp;$B$11,"Intercompany#"&amp;$B$14,"Movement#"&amp;$B$12,"Custom1#"&amp;$B$6,"Custom2#"&amp;$B$7,"Custom3#"&amp;$B$8,"Custom4#"&amp;$B$9,"Entity#"&amp;$B60,"Account#"&amp;$X$15)),2)</f>
        <v>#VALUE!</v>
      </c>
      <c r="Y60" s="108" t="e">
        <f>ROUND(([2]!HsGetValue("FCC","Scenario#"&amp;$B$2,"Years#"&amp;$B$4,"Period#"&amp;$B$3,"View#"&amp;$B$10,"Consolidation#"&amp;$B$13,"Data Source#"&amp;$B$11,"Intercompany#"&amp;$B$14,"Movement#"&amp;$B$12,"Custom1#"&amp;$B$6,"Custom2#"&amp;$B$7,"Custom3#"&amp;$B$8,"Custom4#"&amp;$B$9,"Entity#"&amp;$B60,"Account#"&amp;$Y$15)+[2]!HsGetValue("FCC","Scenario#"&amp;$B$2,"Years#"&amp;$B$4,"Period#"&amp;$B$3,"View#"&amp;$B$10,"Consolidation#"&amp;$B$13,"Data Source#"&amp;$B$11,"Intercompany#"&amp;$B$14,"Movement#"&amp;$B$12,"Custom1#"&amp;$B$6,"Custom2#"&amp;$B$7,"Custom3#"&amp;$B$8,"Custom4#"&amp;$B$9,"Entity#"&amp;$B60,"Account#"&amp;$Y$16)),2)</f>
        <v>#VALUE!</v>
      </c>
    </row>
    <row r="61" spans="1:25">
      <c r="A61" s="107" t="s">
        <v>387</v>
      </c>
      <c r="B61" s="107" t="s">
        <v>304</v>
      </c>
      <c r="C61" s="23">
        <v>47800</v>
      </c>
      <c r="D61" s="23" t="s">
        <v>142</v>
      </c>
      <c r="E61" t="s">
        <v>81</v>
      </c>
      <c r="F61" s="22" t="e">
        <f t="shared" si="0"/>
        <v>#VALUE!</v>
      </c>
      <c r="G61" s="121" t="s">
        <v>570</v>
      </c>
      <c r="H61" s="273" t="e">
        <f>ROUND(([2]!HsGetValue("FCC","Scenario#"&amp;$B$2,"Years#"&amp;$B$4,"Period#"&amp;$B$3,"View#"&amp;$B$10,"Consolidation#"&amp;$B$13,"Data Source#"&amp;$B$11,"Intercompany#"&amp;$B$14,"Movement#"&amp;$B$12,"Custom1#"&amp;$B$6,"Custom2#"&amp;$B$7,"Custom3#"&amp;$B$8,"Custom4#"&amp;$B$9,"Entity#"&amp;$B61,"Account#"&amp;$H$15)+[2]!HsGetValue("FCC","Scenario#"&amp;$B$2,"Years#"&amp;$B$4,"Period#"&amp;$B$3,"View#"&amp;$B$10,"Consolidation#"&amp;$B$13,"Data Source#"&amp;$B$11,"Intercompany#"&amp;$B$14,"Movement#"&amp;$B$12,"Custom1#"&amp;$B$6,"Custom2#"&amp;$B$7,"Custom3#"&amp;$B$8,"Custom4#"&amp;$B$9,"Entity#"&amp;$B61,"Account#"&amp;$H$16)),2)</f>
        <v>#VALUE!</v>
      </c>
      <c r="I61" s="108" t="e">
        <f>ROUND(([2]!HsGetValue("FCC","Scenario#"&amp;$B$2,"Years#"&amp;$B$4,"Period#"&amp;$B$3,"View#"&amp;$B$10,"Consolidation#"&amp;$B$13,"Data Source#"&amp;$B$11,"Intercompany#"&amp;$B$14,"Movement#"&amp;$B$12,"Custom1#"&amp;$B$6,"Custom2#"&amp;$B$7,"Custom3#"&amp;$B$8,"Custom4#"&amp;$B$9,"Entity#"&amp;$B61,"Account#"&amp;$I$15)+[2]!HsGetValue("FCC","Scenario#"&amp;$B$2,"Years#"&amp;$B$4,"Period#"&amp;$B$3,"View#"&amp;$B$10,"Consolidation#"&amp;$B$13,"Data Source#"&amp;$B$11,"Intercompany#"&amp;$B$14,"Movement#"&amp;$B$12,"Custom1#"&amp;$B$6,"Custom2#"&amp;$B$7,"Custom3#"&amp;$B$8,"Custom4#"&amp;$B$9,"Entity#"&amp;$B61,"Account#"&amp;$I$16)+[2]!HsGetValue("FCC","Scenario#"&amp;$B$2,"Years#"&amp;$B$4,"Period#"&amp;$B$3,"View#"&amp;$B$10,"Consolidation#"&amp;$B$13,"Data Source#"&amp;$B$11,"Intercompany#"&amp;$B$14,"Movement#"&amp;$B$12,"Custom1#"&amp;$B$6,"Custom2#"&amp;$B$7,"Custom3#"&amp;$B$8,"Custom4#"&amp;$B$9,"Entity#"&amp;$B61,"Account#"&amp;$I$17)),2)</f>
        <v>#VALUE!</v>
      </c>
      <c r="J61" s="24" t="e">
        <f>ROUND(([2]!HsGetValue("FCC","Scenario#"&amp;$B$2,"Years#"&amp;$B$4,"Period#"&amp;$B$3,"View#"&amp;$B$10,"Consolidation#"&amp;$B$13,"Data Source#"&amp;$B$11,"Intercompany#"&amp;$B$14,"Movement#"&amp;$B$12,"Custom1#"&amp;$B$6,"Custom2#"&amp;$B$7,"Custom3#"&amp;$B$8,"Custom4#"&amp;$B$9,"Entity#"&amp;$B61,"Account#"&amp;$J$15)+[2]!HsGetValue("FCC","Scenario#"&amp;$B$2,"Years#"&amp;$B$4,"Period#"&amp;$B$3,"View#"&amp;$B$10,"Consolidation#"&amp;$B$13,"Data Source#"&amp;$B$11,"Intercompany#"&amp;$B$14,"Movement#"&amp;$B$12,"Custom1#"&amp;$B$6,"Custom2#"&amp;$B$7,"Custom3#"&amp;$B$8,"Custom4#"&amp;$B$9,"Entity#"&amp;$B61,"Account#"&amp;$J$16)),2)</f>
        <v>#VALUE!</v>
      </c>
      <c r="K61" s="108">
        <f>3743421.06-1197406.65</f>
        <v>2546014.41</v>
      </c>
      <c r="L61" s="108" t="e">
        <f>ROUND(([2]!HsGetValue("FCC","Scenario#"&amp;$B$2,"Years#"&amp;$B$4,"Period#"&amp;$B$3,"View#"&amp;$B$10,"Consolidation#"&amp;$B$13,"Data Source#"&amp;$B$11,"Intercompany#"&amp;$B$14,"Movement#"&amp;$B$12,"Custom1#"&amp;$B$6,"Custom2#"&amp;$B$7,"Custom3#"&amp;$B$8,"Custom4#"&amp;$B$9,"Entity#"&amp;$B61,"Account#"&amp;$L$17)+[2]!HsGetValue("FCC","Scenario#"&amp;$B$2,"Years#"&amp;$B$4,"Period#"&amp;$B$3,"View#"&amp;$B$10,"Consolidation#"&amp;$B$13,"Data Source#"&amp;$B$11,"Intercompany#"&amp;$B$14,"Movement#"&amp;$B$12,"Custom1#"&amp;$B$6,"Custom2#"&amp;$B$7,"Custom3#"&amp;$B$8,"Custom4#"&amp;$B$9,"Entity#"&amp;$B61,"Account#"&amp;$L$18)),2)</f>
        <v>#VALUE!</v>
      </c>
      <c r="M61" s="108" t="e">
        <f>ROUND(([2]!HsGetValue("FCC","Scenario#"&amp;$B$2,"Years#"&amp;$B$4,"Period#"&amp;$B$3,"View#"&amp;$B$10,"Consolidation#"&amp;$B$13,"Data Source#"&amp;$B$11,"Intercompany#"&amp;$B$14,"Movement#"&amp;$B$12,"Custom1#"&amp;$B$6,"Custom2#"&amp;$B$7,"Custom3#"&amp;$B$8,"Custom4#"&amp;$B$9,"Entity#"&amp;$B61,"Account#"&amp;$M$15)+[2]!HsGetValue("FCC","Scenario#"&amp;$B$2,"Years#"&amp;$B$4,"Period#"&amp;$B$3,"View#"&amp;$B$10,"Consolidation#"&amp;$B$13,"Data Source#"&amp;$B$11,"Intercompany#"&amp;$B$14,"Movement#"&amp;$B$12,"Custom1#"&amp;$B$6,"Custom2#"&amp;$B$7,"Custom3#"&amp;$B$8,"Custom4#"&amp;$B$9,"Entity#"&amp;$B61,"Account#"&amp;$M$16)),2)</f>
        <v>#VALUE!</v>
      </c>
      <c r="N61" s="189" t="e">
        <f>ROUND(([2]!HsGetValue("FCC","Scenario#"&amp;$B$2,"Years#"&amp;$B$4,"Period#"&amp;$B$3,"View#"&amp;$B$10,"Consolidation#"&amp;$B$13,"Data Source#"&amp;$B$11,"Intercompany#"&amp;$B$14,"Movement#"&amp;$B$12,"Custom1#"&amp;$B$6,"Custom2#"&amp;$B$7,"Custom3#"&amp;$B$8,"Custom4#"&amp;$B$9,"Entity#"&amp;$B61,"Account#"&amp;$N$14)+[2]!HsGetValue("FCC","Scenario#"&amp;$B$2,"Years#"&amp;$B$4,"Period#"&amp;$B$3,"View#"&amp;$B$10,"Consolidation#"&amp;$B$13,"Data Source#"&amp;$B$11,"Intercompany#"&amp;$B$14,"Movement#"&amp;$B$12,"Custom1#"&amp;$B$6,"Custom2#"&amp;$B$7,"Custom3#"&amp;$B$8,"Custom4#"&amp;$B$9,"Entity#"&amp;$B61,"Account#"&amp;$N$15)+[2]!HsGetValue("FCC","Scenario#"&amp;$B$2,"Years#"&amp;$B$4,"Period#"&amp;$B$3,"View#"&amp;$B$10,"Consolidation#"&amp;$B$13,"Data Source#"&amp;$B$11,"Intercompany#"&amp;$B$14,"Movement#"&amp;$B$12,"Custom1#"&amp;$B$6,"Custom2#"&amp;$B$7,"Custom3#"&amp;$B$8,"Custom4#"&amp;$B$9,"Entity#"&amp;$B61,"Account#"&amp;$N$16)+[2]!HsGetValue("FCC","Scenario#"&amp;$B$2,"Years#"&amp;$B$4,"Period#"&amp;$B$3,"View#"&amp;$B$10,"Consolidation#"&amp;$B$13,"Data Source#"&amp;$B$11,"Intercompany#"&amp;$B$14,"Movement#"&amp;$B$12,"Custom1#"&amp;$B$6,"Custom2#"&amp;$B$7,"Custom3#"&amp;$B$8,"Custom4#"&amp;$B$9,"Entity#"&amp;$B61,"Account#"&amp;$N$17)+[2]!HsGetValue("FCC","Scenario#"&amp;$B$2,"Years#"&amp;$B$4,"Period#"&amp;$B$3,"View#"&amp;$B$10,"Consolidation#"&amp;$B$13,"Data Source#"&amp;$B$11,"Intercompany#"&amp;$B$14,"Movement#"&amp;$B$12,"Custom1#"&amp;$B$6,"Custom2#"&amp;$B$7,"Custom3#"&amp;$B$8,"Custom4#"&amp;$B$9,"Entity#"&amp;$B61,"Account#"&amp;$N$18)),2)</f>
        <v>#VALUE!</v>
      </c>
      <c r="O61" s="189" t="e">
        <f>ROUND(([2]!HsGetValue("FCC","Scenario#"&amp;$B$2,"Years#"&amp;$B$4,"Period#"&amp;$B$3,"View#"&amp;$B$10,"Consolidation#"&amp;$B$13,"Data Source#"&amp;$B$11,"Intercompany#"&amp;$B$14,"Movement#"&amp;$B$12,"Custom1#"&amp;$B$6,"Custom2#"&amp;$B$7,"Custom3#"&amp;$B$8,"Custom4#"&amp;$B$9,"Entity#"&amp;$B61,"Account#"&amp;$O$15)),2)</f>
        <v>#VALUE!</v>
      </c>
      <c r="P61" s="108" t="e">
        <f>ROUND(([2]!HsGetValue("FCC","Scenario#"&amp;$B$2,"Years#"&amp;$B$4,"Period#"&amp;$B$3,"View#"&amp;$B$10,"Consolidation#"&amp;$B$13,"Data Source#"&amp;$B$11,"Intercompany#"&amp;$B$14,"Movement#"&amp;$B$12,"Custom1#"&amp;$B$6,"Custom2#"&amp;$B$7,"Custom3#"&amp;$B$8,"Custom4#"&amp;$B$9,"Entity#"&amp;$B61,"Account#"&amp;$P$15)+[2]!HsGetValue("FCC","Scenario#"&amp;$B$2,"Years#"&amp;$B$4,"Period#"&amp;$B$3,"View#"&amp;$B$10,"Consolidation#"&amp;$B$13,"Data Source#"&amp;$B$11,"Intercompany#"&amp;$B$14,"Movement#"&amp;$B$12,"Custom1#"&amp;$B$6,"Custom2#"&amp;$B$7,"Custom3#"&amp;$B$8,"Custom4#"&amp;$B$9,"Entity#"&amp;$B61,"Account#"&amp;$P$16)),2)</f>
        <v>#VALUE!</v>
      </c>
      <c r="Q61" s="108" t="e">
        <f>ROUND(([2]!HsGetValue("FCC","Scenario#"&amp;$B$2,"Years#"&amp;$B$4,"Period#"&amp;$B$3,"View#"&amp;$B$10,"Consolidation#"&amp;$B$13,"Data Source#"&amp;$B$11,"Intercompany#"&amp;$B$14,"Movement#"&amp;$B$12,"Custom1#"&amp;$B$6,"Custom2#"&amp;$B$7,"Custom3#"&amp;$B$8,"Custom4#"&amp;$B$9,"Entity#"&amp;$B61,"Account#"&amp;$Q$15)+[2]!HsGetValue("FCC","Scenario#"&amp;$B$2,"Years#"&amp;$B$4,"Period#"&amp;$B$3,"View#"&amp;$B$10,"Consolidation#"&amp;$B$13,"Data Source#"&amp;$B$11,"Intercompany#"&amp;$B$14,"Movement#"&amp;$B$12,"Custom1#"&amp;$B$6,"Custom2#"&amp;$B$7,"Custom3#"&amp;$B$8,"Custom4#"&amp;$B$9,"Entity#"&amp;$B61,"Account#"&amp;$Q$16)),2)</f>
        <v>#VALUE!</v>
      </c>
      <c r="R61" s="108" t="e">
        <f>ROUND(([2]!HsGetValue("FCC","Scenario#"&amp;$B$2,"Years#"&amp;$B$4,"Period#"&amp;$B$3,"View#"&amp;$B$10,"Consolidation#"&amp;$B$13,"Data Source#"&amp;$B$11,"Intercompany#"&amp;$B$14,"Movement#"&amp;$B$12,"Custom1#"&amp;$B$6,"Custom2#"&amp;$B$7,"Custom3#"&amp;$B$8,"Custom4#"&amp;$B$9,"Entity#"&amp;$B61,"Account#"&amp;$R$15)+[2]!HsGetValue("FCC","Scenario#"&amp;$B$2,"Years#"&amp;$B$4,"Period#"&amp;$B$3,"View#"&amp;$B$10,"Consolidation#"&amp;$B$13,"Data Source#"&amp;$B$11,"Intercompany#"&amp;$B$14,"Movement#"&amp;$B$12,"Custom1#"&amp;$B$6,"Custom2#"&amp;$B$7,"Custom3#"&amp;$B$8,"Custom4#"&amp;$B$9,"Entity#"&amp;$B61,"Account#"&amp;$R$16)),2)</f>
        <v>#VALUE!</v>
      </c>
      <c r="S61" s="108" t="e">
        <f>ROUND(([2]!HsGetValue("FCC","Scenario#"&amp;$B$2,"Years#"&amp;$B$4,"Period#"&amp;$B$3,"View#"&amp;$B$10,"Consolidation#"&amp;$B$13,"Data Source#"&amp;$B$11,"Intercompany#"&amp;$B$14,"Movement#"&amp;$B$12,"Custom1#"&amp;$B$6,"Custom2#"&amp;$B$7,"Custom3#"&amp;$B$8,"Custom4#"&amp;$B$9,"Entity#"&amp;$B61,"Account#"&amp;$S$15)),2)</f>
        <v>#VALUE!</v>
      </c>
      <c r="T61" s="108" t="e">
        <f>ROUND(([2]!HsGetValue("FCC","Scenario#"&amp;$B$2,"Years#"&amp;$B$4,"Period#"&amp;$B$3,"View#"&amp;$B$10,"Consolidation#"&amp;$B$13,"Data Source#"&amp;$B$11,"Intercompany#"&amp;$B$14,"Movement#"&amp;$B$12,"Custom1#"&amp;$B$6,"Custom2#"&amp;$B$7,"Custom3#"&amp;$B$8,"Custom4#"&amp;$B$9,"Entity#"&amp;$B61,"Account#"&amp;$T$15)),2)</f>
        <v>#VALUE!</v>
      </c>
      <c r="U61" s="108" t="e">
        <f>ROUND(([2]!HsGetValue("FCC","Scenario#"&amp;$B$2,"Years#"&amp;$B$4,"Period#"&amp;$B$3,"View#"&amp;$B$10,"Consolidation#"&amp;$B$13,"Data Source#"&amp;$B$11,"Intercompany#"&amp;$B$14,"Movement#"&amp;$B$12,"Custom1#"&amp;$B$6,"Custom2#"&amp;$B$7,"Custom3#"&amp;$B$8,"Custom4#"&amp;$B$9,"Entity#"&amp;$B61,"Account#"&amp;$U$15)),2)</f>
        <v>#VALUE!</v>
      </c>
      <c r="V61" s="108"/>
      <c r="W61" s="108" t="e">
        <f>ROUND(([2]!HsGetValue("FCC","Scenario#"&amp;$B$2,"Years#"&amp;$B$4,"Period#"&amp;$B$3,"View#"&amp;$B$10,"Consolidation#"&amp;$B$13,"Data Source#"&amp;$B$11,"Intercompany#"&amp;$B$14,"Movement#"&amp;$B$12,"Custom1#"&amp;$B$6,"Custom2#"&amp;$B$7,"Custom3#"&amp;$B$8,"Custom4#"&amp;$B$9,"Entity#"&amp;$B61,"Account#"&amp;$W$15)),2)</f>
        <v>#VALUE!</v>
      </c>
      <c r="X61" s="108" t="e">
        <f>ROUND(([2]!HsGetValue("FCC","Scenario#"&amp;$B$2,"Years#"&amp;$B$4,"Period#"&amp;$B$3,"View#"&amp;$B$10,"Consolidation#"&amp;$B$13,"Data Source#"&amp;$B$11,"Intercompany#"&amp;$B$14,"Movement#"&amp;$B$12,"Custom1#"&amp;$B$6,"Custom2#"&amp;$B$7,"Custom3#"&amp;$B$8,"Custom4#"&amp;$B$9,"Entity#"&amp;$B61,"Account#"&amp;$X$15)),2)</f>
        <v>#VALUE!</v>
      </c>
      <c r="Y61" s="108" t="e">
        <f>ROUND(([2]!HsGetValue("FCC","Scenario#"&amp;$B$2,"Years#"&amp;$B$4,"Period#"&amp;$B$3,"View#"&amp;$B$10,"Consolidation#"&amp;$B$13,"Data Source#"&amp;$B$11,"Intercompany#"&amp;$B$14,"Movement#"&amp;$B$12,"Custom1#"&amp;$B$6,"Custom2#"&amp;$B$7,"Custom3#"&amp;$B$8,"Custom4#"&amp;$B$9,"Entity#"&amp;$B61,"Account#"&amp;$Y$15)+[2]!HsGetValue("FCC","Scenario#"&amp;$B$2,"Years#"&amp;$B$4,"Period#"&amp;$B$3,"View#"&amp;$B$10,"Consolidation#"&amp;$B$13,"Data Source#"&amp;$B$11,"Intercompany#"&amp;$B$14,"Movement#"&amp;$B$12,"Custom1#"&amp;$B$6,"Custom2#"&amp;$B$7,"Custom3#"&amp;$B$8,"Custom4#"&amp;$B$9,"Entity#"&amp;$B61,"Account#"&amp;$Y$16)),2)</f>
        <v>#VALUE!</v>
      </c>
    </row>
    <row r="62" spans="1:25">
      <c r="A62" s="107" t="s">
        <v>387</v>
      </c>
      <c r="B62" s="107" t="s">
        <v>305</v>
      </c>
      <c r="C62" s="23">
        <v>48000</v>
      </c>
      <c r="D62" s="23" t="s">
        <v>142</v>
      </c>
      <c r="E62" t="s">
        <v>82</v>
      </c>
      <c r="F62" s="22" t="e">
        <f t="shared" si="0"/>
        <v>#VALUE!</v>
      </c>
      <c r="G62" s="121" t="s">
        <v>570</v>
      </c>
      <c r="H62" s="108" t="e">
        <f>ROUND(([2]!HsGetValue("FCC","Scenario#"&amp;$B$2,"Years#"&amp;$B$4,"Period#"&amp;$B$3,"View#"&amp;$B$10,"Consolidation#"&amp;$B$13,"Data Source#"&amp;$B$11,"Intercompany#"&amp;$B$14,"Movement#"&amp;$B$12,"Custom1#"&amp;$B$6,"Custom2#"&amp;$B$7,"Custom3#"&amp;$B$8,"Custom4#"&amp;$B$9,"Entity#"&amp;$B62,"Account#"&amp;$H$15)+[2]!HsGetValue("FCC","Scenario#"&amp;$B$2,"Years#"&amp;$B$4,"Period#"&amp;$B$3,"View#"&amp;$B$10,"Consolidation#"&amp;$B$13,"Data Source#"&amp;$B$11,"Intercompany#"&amp;$B$14,"Movement#"&amp;$B$12,"Custom1#"&amp;$B$6,"Custom2#"&amp;$B$7,"Custom3#"&amp;$B$8,"Custom4#"&amp;$B$9,"Entity#"&amp;$B62,"Account#"&amp;$H$16)),2)</f>
        <v>#VALUE!</v>
      </c>
      <c r="I62" s="108" t="e">
        <f>ROUND(([2]!HsGetValue("FCC","Scenario#"&amp;$B$2,"Years#"&amp;$B$4,"Period#"&amp;$B$3,"View#"&amp;$B$10,"Consolidation#"&amp;$B$13,"Data Source#"&amp;$B$11,"Intercompany#"&amp;$B$14,"Movement#"&amp;$B$12,"Custom1#"&amp;$B$6,"Custom2#"&amp;$B$7,"Custom3#"&amp;$B$8,"Custom4#"&amp;$B$9,"Entity#"&amp;$B62,"Account#"&amp;$I$15)+[2]!HsGetValue("FCC","Scenario#"&amp;$B$2,"Years#"&amp;$B$4,"Period#"&amp;$B$3,"View#"&amp;$B$10,"Consolidation#"&amp;$B$13,"Data Source#"&amp;$B$11,"Intercompany#"&amp;$B$14,"Movement#"&amp;$B$12,"Custom1#"&amp;$B$6,"Custom2#"&amp;$B$7,"Custom3#"&amp;$B$8,"Custom4#"&amp;$B$9,"Entity#"&amp;$B62,"Account#"&amp;$I$16)+[2]!HsGetValue("FCC","Scenario#"&amp;$B$2,"Years#"&amp;$B$4,"Period#"&amp;$B$3,"View#"&amp;$B$10,"Consolidation#"&amp;$B$13,"Data Source#"&amp;$B$11,"Intercompany#"&amp;$B$14,"Movement#"&amp;$B$12,"Custom1#"&amp;$B$6,"Custom2#"&amp;$B$7,"Custom3#"&amp;$B$8,"Custom4#"&amp;$B$9,"Entity#"&amp;$B62,"Account#"&amp;$I$17)),2)</f>
        <v>#VALUE!</v>
      </c>
      <c r="J62" s="24" t="e">
        <f>ROUND(([2]!HsGetValue("FCC","Scenario#"&amp;$B$2,"Years#"&amp;$B$4,"Period#"&amp;$B$3,"View#"&amp;$B$10,"Consolidation#"&amp;$B$13,"Data Source#"&amp;$B$11,"Intercompany#"&amp;$B$14,"Movement#"&amp;$B$12,"Custom1#"&amp;$B$6,"Custom2#"&amp;$B$7,"Custom3#"&amp;$B$8,"Custom4#"&amp;$B$9,"Entity#"&amp;$B62,"Account#"&amp;$J$15)+[2]!HsGetValue("FCC","Scenario#"&amp;$B$2,"Years#"&amp;$B$4,"Period#"&amp;$B$3,"View#"&amp;$B$10,"Consolidation#"&amp;$B$13,"Data Source#"&amp;$B$11,"Intercompany#"&amp;$B$14,"Movement#"&amp;$B$12,"Custom1#"&amp;$B$6,"Custom2#"&amp;$B$7,"Custom3#"&amp;$B$8,"Custom4#"&amp;$B$9,"Entity#"&amp;$B62,"Account#"&amp;$J$16)),2)</f>
        <v>#VALUE!</v>
      </c>
      <c r="K62" s="108" t="e">
        <f>ROUND(([2]!HsGetValue("FCC","Scenario#"&amp;$B$2,"Years#"&amp;$B$4,"Period#"&amp;$B$3,"View#"&amp;$B$10,"Consolidation#"&amp;$B$13,"Data Source#"&amp;$B$11,"Intercompany#"&amp;$B$14,"Movement#"&amp;$B$12,"Custom1#"&amp;$B$6,"Custom2#"&amp;$B$7,"Custom3#"&amp;$B$8,"Custom4#"&amp;$B$9,"Entity#"&amp;$B62,"Account#"&amp;$K$15)+[2]!HsGetValue("FCC","Scenario#"&amp;$B$2,"Years#"&amp;$B$4,"Period#"&amp;$B$3,"View#"&amp;$B$10,"Consolidation#"&amp;$B$13,"Data Source#"&amp;$B$11,"Intercompany#"&amp;$B$14,"Movement#"&amp;$B$12,"Custom1#"&amp;$B$6,"Custom2#"&amp;$B$7,"Custom3#"&amp;$B$8,"Custom4#"&amp;$B$9,"Entity#"&amp;$B62,"Account#"&amp;$K$16)+[2]!HsGetValue("FCC","Scenario#"&amp;$B$2,"Years#"&amp;$B$4,"Period#"&amp;$B$3,"View#"&amp;$B$10,"Consolidation#"&amp;$B$13,"Data Source#"&amp;$B$11,"Intercompany#"&amp;$B$14,"Movement#"&amp;$B$12,"Custom1#"&amp;$B$6,"Custom2#"&amp;$B$7,"Custom3#"&amp;$B$8,"Custom4#"&amp;$B$9,"Entity#"&amp;$B62,"Account#"&amp;$K$17)+[2]!HsGetValue("FCC","Scenario#"&amp;$B$2,"Years#"&amp;$B$4,"Period#"&amp;$B$3,"View#"&amp;$B$10,"Consolidation#"&amp;$B$13,"Data Source#"&amp;$B$11,"Intercompany#"&amp;$B$14,"Movement#"&amp;$B$12,"Custom1#"&amp;$B$6,"Custom2#"&amp;$B$7,"Custom3#"&amp;$B$8,"Custom4#"&amp;$B$9,"Entity#"&amp;$B62,"Account#"&amp;$K$18)),2)</f>
        <v>#VALUE!</v>
      </c>
      <c r="L62" s="108" t="e">
        <f>ROUND(([2]!HsGetValue("FCC","Scenario#"&amp;$B$2,"Years#"&amp;$B$4,"Period#"&amp;$B$3,"View#"&amp;$B$10,"Consolidation#"&amp;$B$13,"Data Source#"&amp;$B$11,"Intercompany#"&amp;$B$14,"Movement#"&amp;$B$12,"Custom1#"&amp;$B$6,"Custom2#"&amp;$B$7,"Custom3#"&amp;$B$8,"Custom4#"&amp;$B$9,"Entity#"&amp;$B62,"Account#"&amp;$L$17)+[2]!HsGetValue("FCC","Scenario#"&amp;$B$2,"Years#"&amp;$B$4,"Period#"&amp;$B$3,"View#"&amp;$B$10,"Consolidation#"&amp;$B$13,"Data Source#"&amp;$B$11,"Intercompany#"&amp;$B$14,"Movement#"&amp;$B$12,"Custom1#"&amp;$B$6,"Custom2#"&amp;$B$7,"Custom3#"&amp;$B$8,"Custom4#"&amp;$B$9,"Entity#"&amp;$B62,"Account#"&amp;$L$18)),2)</f>
        <v>#VALUE!</v>
      </c>
      <c r="M62" s="108" t="e">
        <f>ROUND(([2]!HsGetValue("FCC","Scenario#"&amp;$B$2,"Years#"&amp;$B$4,"Period#"&amp;$B$3,"View#"&amp;$B$10,"Consolidation#"&amp;$B$13,"Data Source#"&amp;$B$11,"Intercompany#"&amp;$B$14,"Movement#"&amp;$B$12,"Custom1#"&amp;$B$6,"Custom2#"&amp;$B$7,"Custom3#"&amp;$B$8,"Custom4#"&amp;$B$9,"Entity#"&amp;$B62,"Account#"&amp;$M$15)+[2]!HsGetValue("FCC","Scenario#"&amp;$B$2,"Years#"&amp;$B$4,"Period#"&amp;$B$3,"View#"&amp;$B$10,"Consolidation#"&amp;$B$13,"Data Source#"&amp;$B$11,"Intercompany#"&amp;$B$14,"Movement#"&amp;$B$12,"Custom1#"&amp;$B$6,"Custom2#"&amp;$B$7,"Custom3#"&amp;$B$8,"Custom4#"&amp;$B$9,"Entity#"&amp;$B62,"Account#"&amp;$M$16)),2)</f>
        <v>#VALUE!</v>
      </c>
      <c r="N62" s="189" t="e">
        <f>ROUND(([2]!HsGetValue("FCC","Scenario#"&amp;$B$2,"Years#"&amp;$B$4,"Period#"&amp;$B$3,"View#"&amp;$B$10,"Consolidation#"&amp;$B$13,"Data Source#"&amp;$B$11,"Intercompany#"&amp;$B$14,"Movement#"&amp;$B$12,"Custom1#"&amp;$B$6,"Custom2#"&amp;$B$7,"Custom3#"&amp;$B$8,"Custom4#"&amp;$B$9,"Entity#"&amp;$B62,"Account#"&amp;$N$14)+[2]!HsGetValue("FCC","Scenario#"&amp;$B$2,"Years#"&amp;$B$4,"Period#"&amp;$B$3,"View#"&amp;$B$10,"Consolidation#"&amp;$B$13,"Data Source#"&amp;$B$11,"Intercompany#"&amp;$B$14,"Movement#"&amp;$B$12,"Custom1#"&amp;$B$6,"Custom2#"&amp;$B$7,"Custom3#"&amp;$B$8,"Custom4#"&amp;$B$9,"Entity#"&amp;$B62,"Account#"&amp;$N$15)+[2]!HsGetValue("FCC","Scenario#"&amp;$B$2,"Years#"&amp;$B$4,"Period#"&amp;$B$3,"View#"&amp;$B$10,"Consolidation#"&amp;$B$13,"Data Source#"&amp;$B$11,"Intercompany#"&amp;$B$14,"Movement#"&amp;$B$12,"Custom1#"&amp;$B$6,"Custom2#"&amp;$B$7,"Custom3#"&amp;$B$8,"Custom4#"&amp;$B$9,"Entity#"&amp;$B62,"Account#"&amp;$N$16)+[2]!HsGetValue("FCC","Scenario#"&amp;$B$2,"Years#"&amp;$B$4,"Period#"&amp;$B$3,"View#"&amp;$B$10,"Consolidation#"&amp;$B$13,"Data Source#"&amp;$B$11,"Intercompany#"&amp;$B$14,"Movement#"&amp;$B$12,"Custom1#"&amp;$B$6,"Custom2#"&amp;$B$7,"Custom3#"&amp;$B$8,"Custom4#"&amp;$B$9,"Entity#"&amp;$B62,"Account#"&amp;$N$17)+[2]!HsGetValue("FCC","Scenario#"&amp;$B$2,"Years#"&amp;$B$4,"Period#"&amp;$B$3,"View#"&amp;$B$10,"Consolidation#"&amp;$B$13,"Data Source#"&amp;$B$11,"Intercompany#"&amp;$B$14,"Movement#"&amp;$B$12,"Custom1#"&amp;$B$6,"Custom2#"&amp;$B$7,"Custom3#"&amp;$B$8,"Custom4#"&amp;$B$9,"Entity#"&amp;$B62,"Account#"&amp;$N$18)),2)</f>
        <v>#VALUE!</v>
      </c>
      <c r="O62" s="189" t="e">
        <f>ROUND(([2]!HsGetValue("FCC","Scenario#"&amp;$B$2,"Years#"&amp;$B$4,"Period#"&amp;$B$3,"View#"&amp;$B$10,"Consolidation#"&amp;$B$13,"Data Source#"&amp;$B$11,"Intercompany#"&amp;$B$14,"Movement#"&amp;$B$12,"Custom1#"&amp;$B$6,"Custom2#"&amp;$B$7,"Custom3#"&amp;$B$8,"Custom4#"&amp;$B$9,"Entity#"&amp;$B62,"Account#"&amp;$O$15)),2)</f>
        <v>#VALUE!</v>
      </c>
      <c r="P62" s="108" t="e">
        <f>ROUND(([2]!HsGetValue("FCC","Scenario#"&amp;$B$2,"Years#"&amp;$B$4,"Period#"&amp;$B$3,"View#"&amp;$B$10,"Consolidation#"&amp;$B$13,"Data Source#"&amp;$B$11,"Intercompany#"&amp;$B$14,"Movement#"&amp;$B$12,"Custom1#"&amp;$B$6,"Custom2#"&amp;$B$7,"Custom3#"&amp;$B$8,"Custom4#"&amp;$B$9,"Entity#"&amp;$B62,"Account#"&amp;$P$15)+[2]!HsGetValue("FCC","Scenario#"&amp;$B$2,"Years#"&amp;$B$4,"Period#"&amp;$B$3,"View#"&amp;$B$10,"Consolidation#"&amp;$B$13,"Data Source#"&amp;$B$11,"Intercompany#"&amp;$B$14,"Movement#"&amp;$B$12,"Custom1#"&amp;$B$6,"Custom2#"&amp;$B$7,"Custom3#"&amp;$B$8,"Custom4#"&amp;$B$9,"Entity#"&amp;$B62,"Account#"&amp;$P$16)),2)</f>
        <v>#VALUE!</v>
      </c>
      <c r="Q62" s="108" t="e">
        <f>ROUND(([2]!HsGetValue("FCC","Scenario#"&amp;$B$2,"Years#"&amp;$B$4,"Period#"&amp;$B$3,"View#"&amp;$B$10,"Consolidation#"&amp;$B$13,"Data Source#"&amp;$B$11,"Intercompany#"&amp;$B$14,"Movement#"&amp;$B$12,"Custom1#"&amp;$B$6,"Custom2#"&amp;$B$7,"Custom3#"&amp;$B$8,"Custom4#"&amp;$B$9,"Entity#"&amp;$B62,"Account#"&amp;$Q$15)+[2]!HsGetValue("FCC","Scenario#"&amp;$B$2,"Years#"&amp;$B$4,"Period#"&amp;$B$3,"View#"&amp;$B$10,"Consolidation#"&amp;$B$13,"Data Source#"&amp;$B$11,"Intercompany#"&amp;$B$14,"Movement#"&amp;$B$12,"Custom1#"&amp;$B$6,"Custom2#"&amp;$B$7,"Custom3#"&amp;$B$8,"Custom4#"&amp;$B$9,"Entity#"&amp;$B62,"Account#"&amp;$Q$16)),2)</f>
        <v>#VALUE!</v>
      </c>
      <c r="R62" s="108" t="e">
        <f>ROUND(([2]!HsGetValue("FCC","Scenario#"&amp;$B$2,"Years#"&amp;$B$4,"Period#"&amp;$B$3,"View#"&amp;$B$10,"Consolidation#"&amp;$B$13,"Data Source#"&amp;$B$11,"Intercompany#"&amp;$B$14,"Movement#"&amp;$B$12,"Custom1#"&amp;$B$6,"Custom2#"&amp;$B$7,"Custom3#"&amp;$B$8,"Custom4#"&amp;$B$9,"Entity#"&amp;$B62,"Account#"&amp;$R$15)+[2]!HsGetValue("FCC","Scenario#"&amp;$B$2,"Years#"&amp;$B$4,"Period#"&amp;$B$3,"View#"&amp;$B$10,"Consolidation#"&amp;$B$13,"Data Source#"&amp;$B$11,"Intercompany#"&amp;$B$14,"Movement#"&amp;$B$12,"Custom1#"&amp;$B$6,"Custom2#"&amp;$B$7,"Custom3#"&amp;$B$8,"Custom4#"&amp;$B$9,"Entity#"&amp;$B62,"Account#"&amp;$R$16)),2)</f>
        <v>#VALUE!</v>
      </c>
      <c r="S62" s="108" t="e">
        <f>ROUND(([2]!HsGetValue("FCC","Scenario#"&amp;$B$2,"Years#"&amp;$B$4,"Period#"&amp;$B$3,"View#"&amp;$B$10,"Consolidation#"&amp;$B$13,"Data Source#"&amp;$B$11,"Intercompany#"&amp;$B$14,"Movement#"&amp;$B$12,"Custom1#"&amp;$B$6,"Custom2#"&amp;$B$7,"Custom3#"&amp;$B$8,"Custom4#"&amp;$B$9,"Entity#"&amp;$B62,"Account#"&amp;$S$15)),2)</f>
        <v>#VALUE!</v>
      </c>
      <c r="T62" s="259" t="e">
        <f>ROUND(([2]!HsGetValue("FCC","Scenario#"&amp;$B$2,"Years#"&amp;$B$4,"Period#"&amp;$B$3,"View#"&amp;$B$10,"Consolidation#"&amp;$B$13,"Data Source#"&amp;$B$11,"Intercompany#"&amp;$B$14,"Movement#"&amp;$B$12,"Custom1#"&amp;$B$6,"Custom2#"&amp;$B$7,"Custom3#"&amp;$B$8,"Custom4#"&amp;$B$9,"Entity#"&amp;$B62,"Account#"&amp;$T$15)),2)</f>
        <v>#VALUE!</v>
      </c>
      <c r="U62" s="108" t="e">
        <f>ROUND(([2]!HsGetValue("FCC","Scenario#"&amp;$B$2,"Years#"&amp;$B$4,"Period#"&amp;$B$3,"View#"&amp;$B$10,"Consolidation#"&amp;$B$13,"Data Source#"&amp;$B$11,"Intercompany#"&amp;$B$14,"Movement#"&amp;$B$12,"Custom1#"&amp;$B$6,"Custom2#"&amp;$B$7,"Custom3#"&amp;$B$8,"Custom4#"&amp;$B$9,"Entity#"&amp;$B62,"Account#"&amp;$U$15)),2)</f>
        <v>#VALUE!</v>
      </c>
      <c r="V62" s="108"/>
      <c r="W62" s="108" t="e">
        <f>ROUND(([2]!HsGetValue("FCC","Scenario#"&amp;$B$2,"Years#"&amp;$B$4,"Period#"&amp;$B$3,"View#"&amp;$B$10,"Consolidation#"&amp;$B$13,"Data Source#"&amp;$B$11,"Intercompany#"&amp;$B$14,"Movement#"&amp;$B$12,"Custom1#"&amp;$B$6,"Custom2#"&amp;$B$7,"Custom3#"&amp;$B$8,"Custom4#"&amp;$B$9,"Entity#"&amp;$B62,"Account#"&amp;$W$15)),2)</f>
        <v>#VALUE!</v>
      </c>
      <c r="X62" s="108" t="e">
        <f>ROUND(([2]!HsGetValue("FCC","Scenario#"&amp;$B$2,"Years#"&amp;$B$4,"Period#"&amp;$B$3,"View#"&amp;$B$10,"Consolidation#"&amp;$B$13,"Data Source#"&amp;$B$11,"Intercompany#"&amp;$B$14,"Movement#"&amp;$B$12,"Custom1#"&amp;$B$6,"Custom2#"&amp;$B$7,"Custom3#"&amp;$B$8,"Custom4#"&amp;$B$9,"Entity#"&amp;$B62,"Account#"&amp;$X$15)),2)</f>
        <v>#VALUE!</v>
      </c>
      <c r="Y62" s="108" t="e">
        <f>ROUND(([2]!HsGetValue("FCC","Scenario#"&amp;$B$2,"Years#"&amp;$B$4,"Period#"&amp;$B$3,"View#"&amp;$B$10,"Consolidation#"&amp;$B$13,"Data Source#"&amp;$B$11,"Intercompany#"&amp;$B$14,"Movement#"&amp;$B$12,"Custom1#"&amp;$B$6,"Custom2#"&amp;$B$7,"Custom3#"&amp;$B$8,"Custom4#"&amp;$B$9,"Entity#"&amp;$B62,"Account#"&amp;$Y$15)+[2]!HsGetValue("FCC","Scenario#"&amp;$B$2,"Years#"&amp;$B$4,"Period#"&amp;$B$3,"View#"&amp;$B$10,"Consolidation#"&amp;$B$13,"Data Source#"&amp;$B$11,"Intercompany#"&amp;$B$14,"Movement#"&amp;$B$12,"Custom1#"&amp;$B$6,"Custom2#"&amp;$B$7,"Custom3#"&amp;$B$8,"Custom4#"&amp;$B$9,"Entity#"&amp;$B62,"Account#"&amp;$Y$16)),2)</f>
        <v>#VALUE!</v>
      </c>
    </row>
    <row r="63" spans="1:25" s="252" customFormat="1" ht="15" customHeight="1">
      <c r="A63" s="250" t="s">
        <v>387</v>
      </c>
      <c r="B63" s="250" t="s">
        <v>307</v>
      </c>
      <c r="C63" s="251">
        <v>48300</v>
      </c>
      <c r="D63" s="251" t="s">
        <v>142</v>
      </c>
      <c r="E63" s="252" t="s">
        <v>83</v>
      </c>
      <c r="F63" s="253">
        <f t="shared" si="0"/>
        <v>0</v>
      </c>
      <c r="G63" s="254">
        <v>0</v>
      </c>
      <c r="H63" s="254">
        <v>0</v>
      </c>
      <c r="I63" s="254">
        <v>0</v>
      </c>
      <c r="J63" s="256">
        <v>0</v>
      </c>
      <c r="K63" s="254">
        <v>0</v>
      </c>
      <c r="L63" s="254">
        <v>0</v>
      </c>
      <c r="M63" s="254">
        <v>0</v>
      </c>
      <c r="N63" s="254">
        <v>0</v>
      </c>
      <c r="O63" s="254">
        <v>0</v>
      </c>
      <c r="P63" s="254">
        <v>0</v>
      </c>
      <c r="Q63" s="254">
        <v>0</v>
      </c>
      <c r="R63" s="254">
        <v>0</v>
      </c>
      <c r="S63" s="254">
        <v>0</v>
      </c>
      <c r="T63" s="254">
        <v>0</v>
      </c>
      <c r="U63" s="254">
        <v>0</v>
      </c>
      <c r="V63" s="254"/>
      <c r="W63" s="254">
        <v>0</v>
      </c>
      <c r="X63" s="254">
        <v>0</v>
      </c>
      <c r="Y63" s="254">
        <v>0</v>
      </c>
    </row>
    <row r="64" spans="1:25">
      <c r="A64" s="107" t="s">
        <v>387</v>
      </c>
      <c r="B64" s="107" t="s">
        <v>308</v>
      </c>
      <c r="C64" s="23" t="s">
        <v>432</v>
      </c>
      <c r="D64" s="23" t="s">
        <v>142</v>
      </c>
      <c r="E64" t="s">
        <v>84</v>
      </c>
      <c r="F64" s="22" t="e">
        <f t="shared" si="0"/>
        <v>#VALUE!</v>
      </c>
      <c r="G64" s="121" t="s">
        <v>570</v>
      </c>
      <c r="H64" s="273" t="e">
        <f>ROUND(([2]!HsGetValue("FCC","Scenario#"&amp;$B$2,"Years#"&amp;$B$4,"Period#"&amp;$B$3,"View#"&amp;$B$10,"Consolidation#"&amp;$B$13,"Data Source#"&amp;$B$11,"Intercompany#"&amp;$B$14,"Movement#"&amp;$B$12,"Custom1#"&amp;$B$6,"Custom2#"&amp;$B$7,"Custom3#"&amp;$B$8,"Custom4#"&amp;$B$9,"Entity#"&amp;$B64,"Account#"&amp;$H$15)+[2]!HsGetValue("FCC","Scenario#"&amp;$B$2,"Years#"&amp;$B$4,"Period#"&amp;$B$3,"View#"&amp;$B$10,"Consolidation#"&amp;$B$13,"Data Source#"&amp;$B$11,"Intercompany#"&amp;$B$14,"Movement#"&amp;$B$12,"Custom1#"&amp;$B$6,"Custom2#"&amp;$B$7,"Custom3#"&amp;$B$8,"Custom4#"&amp;$B$9,"Entity#"&amp;$B64,"Account#"&amp;$H$16)),2)</f>
        <v>#VALUE!</v>
      </c>
      <c r="I64" s="108" t="e">
        <f>ROUND(([2]!HsGetValue("FCC","Scenario#"&amp;$B$2,"Years#"&amp;$B$4,"Period#"&amp;$B$3,"View#"&amp;$B$10,"Consolidation#"&amp;$B$13,"Data Source#"&amp;$B$11,"Intercompany#"&amp;$B$14,"Movement#"&amp;$B$12,"Custom1#"&amp;$B$6,"Custom2#"&amp;$B$7,"Custom3#"&amp;$B$8,"Custom4#"&amp;$B$9,"Entity#"&amp;$B64,"Account#"&amp;$I$15)+[2]!HsGetValue("FCC","Scenario#"&amp;$B$2,"Years#"&amp;$B$4,"Period#"&amp;$B$3,"View#"&amp;$B$10,"Consolidation#"&amp;$B$13,"Data Source#"&amp;$B$11,"Intercompany#"&amp;$B$14,"Movement#"&amp;$B$12,"Custom1#"&amp;$B$6,"Custom2#"&amp;$B$7,"Custom3#"&amp;$B$8,"Custom4#"&amp;$B$9,"Entity#"&amp;$B64,"Account#"&amp;$I$16)+[2]!HsGetValue("FCC","Scenario#"&amp;$B$2,"Years#"&amp;$B$4,"Period#"&amp;$B$3,"View#"&amp;$B$10,"Consolidation#"&amp;$B$13,"Data Source#"&amp;$B$11,"Intercompany#"&amp;$B$14,"Movement#"&amp;$B$12,"Custom1#"&amp;$B$6,"Custom2#"&amp;$B$7,"Custom3#"&amp;$B$8,"Custom4#"&amp;$B$9,"Entity#"&amp;$B64,"Account#"&amp;$I$17)),2)</f>
        <v>#VALUE!</v>
      </c>
      <c r="J64" s="24" t="e">
        <f>ROUND(([2]!HsGetValue("FCC","Scenario#"&amp;$B$2,"Years#"&amp;$B$4,"Period#"&amp;$B$3,"View#"&amp;$B$10,"Consolidation#"&amp;$B$13,"Data Source#"&amp;$B$11,"Intercompany#"&amp;$B$14,"Movement#"&amp;$B$12,"Custom1#"&amp;$B$6,"Custom2#"&amp;$B$7,"Custom3#"&amp;$B$8,"Custom4#"&amp;$B$9,"Entity#"&amp;$B64,"Account#"&amp;$J$15)+[2]!HsGetValue("FCC","Scenario#"&amp;$B$2,"Years#"&amp;$B$4,"Period#"&amp;$B$3,"View#"&amp;$B$10,"Consolidation#"&amp;$B$13,"Data Source#"&amp;$B$11,"Intercompany#"&amp;$B$14,"Movement#"&amp;$B$12,"Custom1#"&amp;$B$6,"Custom2#"&amp;$B$7,"Custom3#"&amp;$B$8,"Custom4#"&amp;$B$9,"Entity#"&amp;$B64,"Account#"&amp;$J$16)),2)</f>
        <v>#VALUE!</v>
      </c>
      <c r="K64" s="108" t="e">
        <f>ROUND(([2]!HsGetValue("FCC","Scenario#"&amp;$B$2,"Years#"&amp;$B$4,"Period#"&amp;$B$3,"View#"&amp;$B$10,"Consolidation#"&amp;$B$13,"Data Source#"&amp;$B$11,"Intercompany#"&amp;$B$14,"Movement#"&amp;$B$12,"Custom1#"&amp;$B$6,"Custom2#"&amp;$B$7,"Custom3#"&amp;$B$8,"Custom4#"&amp;$B$9,"Entity#"&amp;$B64,"Account#"&amp;$K$15)+[2]!HsGetValue("FCC","Scenario#"&amp;$B$2,"Years#"&amp;$B$4,"Period#"&amp;$B$3,"View#"&amp;$B$10,"Consolidation#"&amp;$B$13,"Data Source#"&amp;$B$11,"Intercompany#"&amp;$B$14,"Movement#"&amp;$B$12,"Custom1#"&amp;$B$6,"Custom2#"&amp;$B$7,"Custom3#"&amp;$B$8,"Custom4#"&amp;$B$9,"Entity#"&amp;$B64,"Account#"&amp;$K$16)+[2]!HsGetValue("FCC","Scenario#"&amp;$B$2,"Years#"&amp;$B$4,"Period#"&amp;$B$3,"View#"&amp;$B$10,"Consolidation#"&amp;$B$13,"Data Source#"&amp;$B$11,"Intercompany#"&amp;$B$14,"Movement#"&amp;$B$12,"Custom1#"&amp;$B$6,"Custom2#"&amp;$B$7,"Custom3#"&amp;$B$8,"Custom4#"&amp;$B$9,"Entity#"&amp;$B64,"Account#"&amp;$K$17)+[2]!HsGetValue("FCC","Scenario#"&amp;$B$2,"Years#"&amp;$B$4,"Period#"&amp;$B$3,"View#"&amp;$B$10,"Consolidation#"&amp;$B$13,"Data Source#"&amp;$B$11,"Intercompany#"&amp;$B$14,"Movement#"&amp;$B$12,"Custom1#"&amp;$B$6,"Custom2#"&amp;$B$7,"Custom3#"&amp;$B$8,"Custom4#"&amp;$B$9,"Entity#"&amp;$B64,"Account#"&amp;$K$18)),2)</f>
        <v>#VALUE!</v>
      </c>
      <c r="L64" s="108">
        <f>32498591.25-7957097.81</f>
        <v>24541493.440000001</v>
      </c>
      <c r="M64" s="108" t="e">
        <f>ROUND(([2]!HsGetValue("FCC","Scenario#"&amp;$B$2,"Years#"&amp;$B$4,"Period#"&amp;$B$3,"View#"&amp;$B$10,"Consolidation#"&amp;$B$13,"Data Source#"&amp;$B$11,"Intercompany#"&amp;$B$14,"Movement#"&amp;$B$12,"Custom1#"&amp;$B$6,"Custom2#"&amp;$B$7,"Custom3#"&amp;$B$8,"Custom4#"&amp;$B$9,"Entity#"&amp;$B64,"Account#"&amp;$M$15)+[2]!HsGetValue("FCC","Scenario#"&amp;$B$2,"Years#"&amp;$B$4,"Period#"&amp;$B$3,"View#"&amp;$B$10,"Consolidation#"&amp;$B$13,"Data Source#"&amp;$B$11,"Intercompany#"&amp;$B$14,"Movement#"&amp;$B$12,"Custom1#"&amp;$B$6,"Custom2#"&amp;$B$7,"Custom3#"&amp;$B$8,"Custom4#"&amp;$B$9,"Entity#"&amp;$B64,"Account#"&amp;$M$16)),2)</f>
        <v>#VALUE!</v>
      </c>
      <c r="N64" s="189" t="e">
        <f>ROUND(([2]!HsGetValue("FCC","Scenario#"&amp;$B$2,"Years#"&amp;$B$4,"Period#"&amp;$B$3,"View#"&amp;$B$10,"Consolidation#"&amp;$B$13,"Data Source#"&amp;$B$11,"Intercompany#"&amp;$B$14,"Movement#"&amp;$B$12,"Custom1#"&amp;$B$6,"Custom2#"&amp;$B$7,"Custom3#"&amp;$B$8,"Custom4#"&amp;$B$9,"Entity#"&amp;$B64,"Account#"&amp;$N$14)+[2]!HsGetValue("FCC","Scenario#"&amp;$B$2,"Years#"&amp;$B$4,"Period#"&amp;$B$3,"View#"&amp;$B$10,"Consolidation#"&amp;$B$13,"Data Source#"&amp;$B$11,"Intercompany#"&amp;$B$14,"Movement#"&amp;$B$12,"Custom1#"&amp;$B$6,"Custom2#"&amp;$B$7,"Custom3#"&amp;$B$8,"Custom4#"&amp;$B$9,"Entity#"&amp;$B64,"Account#"&amp;$N$15)+[2]!HsGetValue("FCC","Scenario#"&amp;$B$2,"Years#"&amp;$B$4,"Period#"&amp;$B$3,"View#"&amp;$B$10,"Consolidation#"&amp;$B$13,"Data Source#"&amp;$B$11,"Intercompany#"&amp;$B$14,"Movement#"&amp;$B$12,"Custom1#"&amp;$B$6,"Custom2#"&amp;$B$7,"Custom3#"&amp;$B$8,"Custom4#"&amp;$B$9,"Entity#"&amp;$B64,"Account#"&amp;$N$16)+[2]!HsGetValue("FCC","Scenario#"&amp;$B$2,"Years#"&amp;$B$4,"Period#"&amp;$B$3,"View#"&amp;$B$10,"Consolidation#"&amp;$B$13,"Data Source#"&amp;$B$11,"Intercompany#"&amp;$B$14,"Movement#"&amp;$B$12,"Custom1#"&amp;$B$6,"Custom2#"&amp;$B$7,"Custom3#"&amp;$B$8,"Custom4#"&amp;$B$9,"Entity#"&amp;$B64,"Account#"&amp;$N$17)+[2]!HsGetValue("FCC","Scenario#"&amp;$B$2,"Years#"&amp;$B$4,"Period#"&amp;$B$3,"View#"&amp;$B$10,"Consolidation#"&amp;$B$13,"Data Source#"&amp;$B$11,"Intercompany#"&amp;$B$14,"Movement#"&amp;$B$12,"Custom1#"&amp;$B$6,"Custom2#"&amp;$B$7,"Custom3#"&amp;$B$8,"Custom4#"&amp;$B$9,"Entity#"&amp;$B64,"Account#"&amp;$N$18)),2)</f>
        <v>#VALUE!</v>
      </c>
      <c r="O64" s="189" t="e">
        <f>ROUND(([2]!HsGetValue("FCC","Scenario#"&amp;$B$2,"Years#"&amp;$B$4,"Period#"&amp;$B$3,"View#"&amp;$B$10,"Consolidation#"&amp;$B$13,"Data Source#"&amp;$B$11,"Intercompany#"&amp;$B$14,"Movement#"&amp;$B$12,"Custom1#"&amp;$B$6,"Custom2#"&amp;$B$7,"Custom3#"&amp;$B$8,"Custom4#"&amp;$B$9,"Entity#"&amp;$B64,"Account#"&amp;$O$15)),2)</f>
        <v>#VALUE!</v>
      </c>
      <c r="P64" s="108" t="e">
        <f>ROUND(([2]!HsGetValue("FCC","Scenario#"&amp;$B$2,"Years#"&amp;$B$4,"Period#"&amp;$B$3,"View#"&amp;$B$10,"Consolidation#"&amp;$B$13,"Data Source#"&amp;$B$11,"Intercompany#"&amp;$B$14,"Movement#"&amp;$B$12,"Custom1#"&amp;$B$6,"Custom2#"&amp;$B$7,"Custom3#"&amp;$B$8,"Custom4#"&amp;$B$9,"Entity#"&amp;$B64,"Account#"&amp;$P$15)+[2]!HsGetValue("FCC","Scenario#"&amp;$B$2,"Years#"&amp;$B$4,"Period#"&amp;$B$3,"View#"&amp;$B$10,"Consolidation#"&amp;$B$13,"Data Source#"&amp;$B$11,"Intercompany#"&amp;$B$14,"Movement#"&amp;$B$12,"Custom1#"&amp;$B$6,"Custom2#"&amp;$B$7,"Custom3#"&amp;$B$8,"Custom4#"&amp;$B$9,"Entity#"&amp;$B64,"Account#"&amp;$P$16)),2)</f>
        <v>#VALUE!</v>
      </c>
      <c r="Q64" s="108" t="e">
        <f>ROUND(([2]!HsGetValue("FCC","Scenario#"&amp;$B$2,"Years#"&amp;$B$4,"Period#"&amp;$B$3,"View#"&amp;$B$10,"Consolidation#"&amp;$B$13,"Data Source#"&amp;$B$11,"Intercompany#"&amp;$B$14,"Movement#"&amp;$B$12,"Custom1#"&amp;$B$6,"Custom2#"&amp;$B$7,"Custom3#"&amp;$B$8,"Custom4#"&amp;$B$9,"Entity#"&amp;$B64,"Account#"&amp;$Q$15)+[2]!HsGetValue("FCC","Scenario#"&amp;$B$2,"Years#"&amp;$B$4,"Period#"&amp;$B$3,"View#"&amp;$B$10,"Consolidation#"&amp;$B$13,"Data Source#"&amp;$B$11,"Intercompany#"&amp;$B$14,"Movement#"&amp;$B$12,"Custom1#"&amp;$B$6,"Custom2#"&amp;$B$7,"Custom3#"&amp;$B$8,"Custom4#"&amp;$B$9,"Entity#"&amp;$B64,"Account#"&amp;$Q$16)),2)</f>
        <v>#VALUE!</v>
      </c>
      <c r="R64" s="108" t="e">
        <f>ROUND(([2]!HsGetValue("FCC","Scenario#"&amp;$B$2,"Years#"&amp;$B$4,"Period#"&amp;$B$3,"View#"&amp;$B$10,"Consolidation#"&amp;$B$13,"Data Source#"&amp;$B$11,"Intercompany#"&amp;$B$14,"Movement#"&amp;$B$12,"Custom1#"&amp;$B$6,"Custom2#"&amp;$B$7,"Custom3#"&amp;$B$8,"Custom4#"&amp;$B$9,"Entity#"&amp;$B64,"Account#"&amp;$R$15)+[2]!HsGetValue("FCC","Scenario#"&amp;$B$2,"Years#"&amp;$B$4,"Period#"&amp;$B$3,"View#"&amp;$B$10,"Consolidation#"&amp;$B$13,"Data Source#"&amp;$B$11,"Intercompany#"&amp;$B$14,"Movement#"&amp;$B$12,"Custom1#"&amp;$B$6,"Custom2#"&amp;$B$7,"Custom3#"&amp;$B$8,"Custom4#"&amp;$B$9,"Entity#"&amp;$B64,"Account#"&amp;$R$16)),2)</f>
        <v>#VALUE!</v>
      </c>
      <c r="S64" s="108" t="e">
        <f>ROUND(([2]!HsGetValue("FCC","Scenario#"&amp;$B$2,"Years#"&amp;$B$4,"Period#"&amp;$B$3,"View#"&amp;$B$10,"Consolidation#"&amp;$B$13,"Data Source#"&amp;$B$11,"Intercompany#"&amp;$B$14,"Movement#"&amp;$B$12,"Custom1#"&amp;$B$6,"Custom2#"&amp;$B$7,"Custom3#"&amp;$B$8,"Custom4#"&amp;$B$9,"Entity#"&amp;$B64,"Account#"&amp;$S$15)),2)</f>
        <v>#VALUE!</v>
      </c>
      <c r="T64" s="108" t="e">
        <f>ROUND(([2]!HsGetValue("FCC","Scenario#"&amp;$B$2,"Years#"&amp;$B$4,"Period#"&amp;$B$3,"View#"&amp;$B$10,"Consolidation#"&amp;$B$13,"Data Source#"&amp;$B$11,"Intercompany#"&amp;$B$14,"Movement#"&amp;$B$12,"Custom1#"&amp;$B$6,"Custom2#"&amp;$B$7,"Custom3#"&amp;$B$8,"Custom4#"&amp;$B$9,"Entity#"&amp;$B64,"Account#"&amp;$T$15)),2)</f>
        <v>#VALUE!</v>
      </c>
      <c r="U64" s="108" t="e">
        <f>ROUND(([2]!HsGetValue("FCC","Scenario#"&amp;$B$2,"Years#"&amp;$B$4,"Period#"&amp;$B$3,"View#"&amp;$B$10,"Consolidation#"&amp;$B$13,"Data Source#"&amp;$B$11,"Intercompany#"&amp;$B$14,"Movement#"&amp;$B$12,"Custom1#"&amp;$B$6,"Custom2#"&amp;$B$7,"Custom3#"&amp;$B$8,"Custom4#"&amp;$B$9,"Entity#"&amp;$B64,"Account#"&amp;$U$15)),2)</f>
        <v>#VALUE!</v>
      </c>
      <c r="V64" s="108"/>
      <c r="W64" s="108" t="e">
        <f>ROUND(([2]!HsGetValue("FCC","Scenario#"&amp;$B$2,"Years#"&amp;$B$4,"Period#"&amp;$B$3,"View#"&amp;$B$10,"Consolidation#"&amp;$B$13,"Data Source#"&amp;$B$11,"Intercompany#"&amp;$B$14,"Movement#"&amp;$B$12,"Custom1#"&amp;$B$6,"Custom2#"&amp;$B$7,"Custom3#"&amp;$B$8,"Custom4#"&amp;$B$9,"Entity#"&amp;$B64,"Account#"&amp;$W$15)),2)</f>
        <v>#VALUE!</v>
      </c>
      <c r="X64" s="108" t="e">
        <f>ROUND(([2]!HsGetValue("FCC","Scenario#"&amp;$B$2,"Years#"&amp;$B$4,"Period#"&amp;$B$3,"View#"&amp;$B$10,"Consolidation#"&amp;$B$13,"Data Source#"&amp;$B$11,"Intercompany#"&amp;$B$14,"Movement#"&amp;$B$12,"Custom1#"&amp;$B$6,"Custom2#"&amp;$B$7,"Custom3#"&amp;$B$8,"Custom4#"&amp;$B$9,"Entity#"&amp;$B64,"Account#"&amp;$X$15)),2)</f>
        <v>#VALUE!</v>
      </c>
      <c r="Y64" s="108" t="e">
        <f>ROUND(([2]!HsGetValue("FCC","Scenario#"&amp;$B$2,"Years#"&amp;$B$4,"Period#"&amp;$B$3,"View#"&amp;$B$10,"Consolidation#"&amp;$B$13,"Data Source#"&amp;$B$11,"Intercompany#"&amp;$B$14,"Movement#"&amp;$B$12,"Custom1#"&amp;$B$6,"Custom2#"&amp;$B$7,"Custom3#"&amp;$B$8,"Custom4#"&amp;$B$9,"Entity#"&amp;$B64,"Account#"&amp;$Y$15)+[2]!HsGetValue("FCC","Scenario#"&amp;$B$2,"Years#"&amp;$B$4,"Period#"&amp;$B$3,"View#"&amp;$B$10,"Consolidation#"&amp;$B$13,"Data Source#"&amp;$B$11,"Intercompany#"&amp;$B$14,"Movement#"&amp;$B$12,"Custom1#"&amp;$B$6,"Custom2#"&amp;$B$7,"Custom3#"&amp;$B$8,"Custom4#"&amp;$B$9,"Entity#"&amp;$B64,"Account#"&amp;$Y$16)),2)</f>
        <v>#VALUE!</v>
      </c>
    </row>
    <row r="65" spans="1:25">
      <c r="A65" s="107" t="s">
        <v>387</v>
      </c>
      <c r="B65" s="107" t="s">
        <v>431</v>
      </c>
      <c r="C65" s="23">
        <v>48400</v>
      </c>
      <c r="D65" s="23" t="s">
        <v>142</v>
      </c>
      <c r="E65" t="s">
        <v>84</v>
      </c>
      <c r="F65" s="22" t="e">
        <f t="shared" si="0"/>
        <v>#VALUE!</v>
      </c>
      <c r="G65" s="121" t="s">
        <v>570</v>
      </c>
      <c r="H65" s="108" t="e">
        <f>ROUND(([2]!HsGetValue("FCC","Scenario#"&amp;$B$2,"Years#"&amp;$B$4,"Period#"&amp;$B$3,"View#"&amp;$B$10,"Consolidation#"&amp;$B$13,"Data Source#"&amp;$B$11,"Intercompany#"&amp;$B$14,"Movement#"&amp;$B$12,"Custom1#"&amp;$B$6,"Custom2#"&amp;$B$7,"Custom3#"&amp;$B$8,"Custom4#"&amp;$B$9,"Entity#"&amp;$B65,"Account#"&amp;$H$15)+[2]!HsGetValue("FCC","Scenario#"&amp;$B$2,"Years#"&amp;$B$4,"Period#"&amp;$B$3,"View#"&amp;$B$10,"Consolidation#"&amp;$B$13,"Data Source#"&amp;$B$11,"Intercompany#"&amp;$B$14,"Movement#"&amp;$B$12,"Custom1#"&amp;$B$6,"Custom2#"&amp;$B$7,"Custom3#"&amp;$B$8,"Custom4#"&amp;$B$9,"Entity#"&amp;$B65,"Account#"&amp;$H$16)),2)</f>
        <v>#VALUE!</v>
      </c>
      <c r="I65" s="108" t="e">
        <f>ROUND(([2]!HsGetValue("FCC","Scenario#"&amp;$B$2,"Years#"&amp;$B$4,"Period#"&amp;$B$3,"View#"&amp;$B$10,"Consolidation#"&amp;$B$13,"Data Source#"&amp;$B$11,"Intercompany#"&amp;$B$14,"Movement#"&amp;$B$12,"Custom1#"&amp;$B$6,"Custom2#"&amp;$B$7,"Custom3#"&amp;$B$8,"Custom4#"&amp;$B$9,"Entity#"&amp;$B65,"Account#"&amp;$I$15)+[2]!HsGetValue("FCC","Scenario#"&amp;$B$2,"Years#"&amp;$B$4,"Period#"&amp;$B$3,"View#"&amp;$B$10,"Consolidation#"&amp;$B$13,"Data Source#"&amp;$B$11,"Intercompany#"&amp;$B$14,"Movement#"&amp;$B$12,"Custom1#"&amp;$B$6,"Custom2#"&amp;$B$7,"Custom3#"&amp;$B$8,"Custom4#"&amp;$B$9,"Entity#"&amp;$B65,"Account#"&amp;$I$16)+[2]!HsGetValue("FCC","Scenario#"&amp;$B$2,"Years#"&amp;$B$4,"Period#"&amp;$B$3,"View#"&amp;$B$10,"Consolidation#"&amp;$B$13,"Data Source#"&amp;$B$11,"Intercompany#"&amp;$B$14,"Movement#"&amp;$B$12,"Custom1#"&amp;$B$6,"Custom2#"&amp;$B$7,"Custom3#"&amp;$B$8,"Custom4#"&amp;$B$9,"Entity#"&amp;$B65,"Account#"&amp;$I$17)),2)</f>
        <v>#VALUE!</v>
      </c>
      <c r="J65" s="24" t="e">
        <f>ROUND(([2]!HsGetValue("FCC","Scenario#"&amp;$B$2,"Years#"&amp;$B$4,"Period#"&amp;$B$3,"View#"&amp;$B$10,"Consolidation#"&amp;$B$13,"Data Source#"&amp;$B$11,"Intercompany#"&amp;$B$14,"Movement#"&amp;$B$12,"Custom1#"&amp;$B$6,"Custom2#"&amp;$B$7,"Custom3#"&amp;$B$8,"Custom4#"&amp;$B$9,"Entity#"&amp;$B65,"Account#"&amp;$J$15)+[2]!HsGetValue("FCC","Scenario#"&amp;$B$2,"Years#"&amp;$B$4,"Period#"&amp;$B$3,"View#"&amp;$B$10,"Consolidation#"&amp;$B$13,"Data Source#"&amp;$B$11,"Intercompany#"&amp;$B$14,"Movement#"&amp;$B$12,"Custom1#"&amp;$B$6,"Custom2#"&amp;$B$7,"Custom3#"&amp;$B$8,"Custom4#"&amp;$B$9,"Entity#"&amp;$B65,"Account#"&amp;$J$16)),2)</f>
        <v>#VALUE!</v>
      </c>
      <c r="K65" s="108" t="e">
        <f>ROUND(([2]!HsGetValue("FCC","Scenario#"&amp;$B$2,"Years#"&amp;$B$4,"Period#"&amp;$B$3,"View#"&amp;$B$10,"Consolidation#"&amp;$B$13,"Data Source#"&amp;$B$11,"Intercompany#"&amp;$B$14,"Movement#"&amp;$B$12,"Custom1#"&amp;$B$6,"Custom2#"&amp;$B$7,"Custom3#"&amp;$B$8,"Custom4#"&amp;$B$9,"Entity#"&amp;$B65,"Account#"&amp;$K$15)+[2]!HsGetValue("FCC","Scenario#"&amp;$B$2,"Years#"&amp;$B$4,"Period#"&amp;$B$3,"View#"&amp;$B$10,"Consolidation#"&amp;$B$13,"Data Source#"&amp;$B$11,"Intercompany#"&amp;$B$14,"Movement#"&amp;$B$12,"Custom1#"&amp;$B$6,"Custom2#"&amp;$B$7,"Custom3#"&amp;$B$8,"Custom4#"&amp;$B$9,"Entity#"&amp;$B65,"Account#"&amp;$K$16)+[2]!HsGetValue("FCC","Scenario#"&amp;$B$2,"Years#"&amp;$B$4,"Period#"&amp;$B$3,"View#"&amp;$B$10,"Consolidation#"&amp;$B$13,"Data Source#"&amp;$B$11,"Intercompany#"&amp;$B$14,"Movement#"&amp;$B$12,"Custom1#"&amp;$B$6,"Custom2#"&amp;$B$7,"Custom3#"&amp;$B$8,"Custom4#"&amp;$B$9,"Entity#"&amp;$B65,"Account#"&amp;$K$17)+[2]!HsGetValue("FCC","Scenario#"&amp;$B$2,"Years#"&amp;$B$4,"Period#"&amp;$B$3,"View#"&amp;$B$10,"Consolidation#"&amp;$B$13,"Data Source#"&amp;$B$11,"Intercompany#"&amp;$B$14,"Movement#"&amp;$B$12,"Custom1#"&amp;$B$6,"Custom2#"&amp;$B$7,"Custom3#"&amp;$B$8,"Custom4#"&amp;$B$9,"Entity#"&amp;$B65,"Account#"&amp;$K$18)),2)</f>
        <v>#VALUE!</v>
      </c>
      <c r="L65" s="108" t="e">
        <f>ROUND(([2]!HsGetValue("FCC","Scenario#"&amp;$B$2,"Years#"&amp;$B$4,"Period#"&amp;$B$3,"View#"&amp;$B$10,"Consolidation#"&amp;$B$13,"Data Source#"&amp;$B$11,"Intercompany#"&amp;$B$14,"Movement#"&amp;$B$12,"Custom1#"&amp;$B$6,"Custom2#"&amp;$B$7,"Custom3#"&amp;$B$8,"Custom4#"&amp;$B$9,"Entity#"&amp;$B65,"Account#"&amp;$L$17)+[2]!HsGetValue("FCC","Scenario#"&amp;$B$2,"Years#"&amp;$B$4,"Period#"&amp;$B$3,"View#"&amp;$B$10,"Consolidation#"&amp;$B$13,"Data Source#"&amp;$B$11,"Intercompany#"&amp;$B$14,"Movement#"&amp;$B$12,"Custom1#"&amp;$B$6,"Custom2#"&amp;$B$7,"Custom3#"&amp;$B$8,"Custom4#"&amp;$B$9,"Entity#"&amp;$B65,"Account#"&amp;$L$18)),2)</f>
        <v>#VALUE!</v>
      </c>
      <c r="M65" s="108" t="e">
        <f>ROUND(([2]!HsGetValue("FCC","Scenario#"&amp;$B$2,"Years#"&amp;$B$4,"Period#"&amp;$B$3,"View#"&amp;$B$10,"Consolidation#"&amp;$B$13,"Data Source#"&amp;$B$11,"Intercompany#"&amp;$B$14,"Movement#"&amp;$B$12,"Custom1#"&amp;$B$6,"Custom2#"&amp;$B$7,"Custom3#"&amp;$B$8,"Custom4#"&amp;$B$9,"Entity#"&amp;$B65,"Account#"&amp;$M$15)+[2]!HsGetValue("FCC","Scenario#"&amp;$B$2,"Years#"&amp;$B$4,"Period#"&amp;$B$3,"View#"&amp;$B$10,"Consolidation#"&amp;$B$13,"Data Source#"&amp;$B$11,"Intercompany#"&amp;$B$14,"Movement#"&amp;$B$12,"Custom1#"&amp;$B$6,"Custom2#"&amp;$B$7,"Custom3#"&amp;$B$8,"Custom4#"&amp;$B$9,"Entity#"&amp;$B65,"Account#"&amp;$M$16)),2)</f>
        <v>#VALUE!</v>
      </c>
      <c r="N65" s="189" t="e">
        <f>ROUND(([2]!HsGetValue("FCC","Scenario#"&amp;$B$2,"Years#"&amp;$B$4,"Period#"&amp;$B$3,"View#"&amp;$B$10,"Consolidation#"&amp;$B$13,"Data Source#"&amp;$B$11,"Intercompany#"&amp;$B$14,"Movement#"&amp;$B$12,"Custom1#"&amp;$B$6,"Custom2#"&amp;$B$7,"Custom3#"&amp;$B$8,"Custom4#"&amp;$B$9,"Entity#"&amp;$B65,"Account#"&amp;$N$14)+[2]!HsGetValue("FCC","Scenario#"&amp;$B$2,"Years#"&amp;$B$4,"Period#"&amp;$B$3,"View#"&amp;$B$10,"Consolidation#"&amp;$B$13,"Data Source#"&amp;$B$11,"Intercompany#"&amp;$B$14,"Movement#"&amp;$B$12,"Custom1#"&amp;$B$6,"Custom2#"&amp;$B$7,"Custom3#"&amp;$B$8,"Custom4#"&amp;$B$9,"Entity#"&amp;$B65,"Account#"&amp;$N$15)+[2]!HsGetValue("FCC","Scenario#"&amp;$B$2,"Years#"&amp;$B$4,"Period#"&amp;$B$3,"View#"&amp;$B$10,"Consolidation#"&amp;$B$13,"Data Source#"&amp;$B$11,"Intercompany#"&amp;$B$14,"Movement#"&amp;$B$12,"Custom1#"&amp;$B$6,"Custom2#"&amp;$B$7,"Custom3#"&amp;$B$8,"Custom4#"&amp;$B$9,"Entity#"&amp;$B65,"Account#"&amp;$N$16)+[2]!HsGetValue("FCC","Scenario#"&amp;$B$2,"Years#"&amp;$B$4,"Period#"&amp;$B$3,"View#"&amp;$B$10,"Consolidation#"&amp;$B$13,"Data Source#"&amp;$B$11,"Intercompany#"&amp;$B$14,"Movement#"&amp;$B$12,"Custom1#"&amp;$B$6,"Custom2#"&amp;$B$7,"Custom3#"&amp;$B$8,"Custom4#"&amp;$B$9,"Entity#"&amp;$B65,"Account#"&amp;$N$17)+[2]!HsGetValue("FCC","Scenario#"&amp;$B$2,"Years#"&amp;$B$4,"Period#"&amp;$B$3,"View#"&amp;$B$10,"Consolidation#"&amp;$B$13,"Data Source#"&amp;$B$11,"Intercompany#"&amp;$B$14,"Movement#"&amp;$B$12,"Custom1#"&amp;$B$6,"Custom2#"&amp;$B$7,"Custom3#"&amp;$B$8,"Custom4#"&amp;$B$9,"Entity#"&amp;$B65,"Account#"&amp;$N$18)),2)</f>
        <v>#VALUE!</v>
      </c>
      <c r="O65" s="189" t="e">
        <f>ROUND(([2]!HsGetValue("FCC","Scenario#"&amp;$B$2,"Years#"&amp;$B$4,"Period#"&amp;$B$3,"View#"&amp;$B$10,"Consolidation#"&amp;$B$13,"Data Source#"&amp;$B$11,"Intercompany#"&amp;$B$14,"Movement#"&amp;$B$12,"Custom1#"&amp;$B$6,"Custom2#"&amp;$B$7,"Custom3#"&amp;$B$8,"Custom4#"&amp;$B$9,"Entity#"&amp;$B65,"Account#"&amp;$O$15)),2)</f>
        <v>#VALUE!</v>
      </c>
      <c r="P65" s="108" t="e">
        <f>ROUND(([2]!HsGetValue("FCC","Scenario#"&amp;$B$2,"Years#"&amp;$B$4,"Period#"&amp;$B$3,"View#"&amp;$B$10,"Consolidation#"&amp;$B$13,"Data Source#"&amp;$B$11,"Intercompany#"&amp;$B$14,"Movement#"&amp;$B$12,"Custom1#"&amp;$B$6,"Custom2#"&amp;$B$7,"Custom3#"&amp;$B$8,"Custom4#"&amp;$B$9,"Entity#"&amp;$B65,"Account#"&amp;$P$15)+[2]!HsGetValue("FCC","Scenario#"&amp;$B$2,"Years#"&amp;$B$4,"Period#"&amp;$B$3,"View#"&amp;$B$10,"Consolidation#"&amp;$B$13,"Data Source#"&amp;$B$11,"Intercompany#"&amp;$B$14,"Movement#"&amp;$B$12,"Custom1#"&amp;$B$6,"Custom2#"&amp;$B$7,"Custom3#"&amp;$B$8,"Custom4#"&amp;$B$9,"Entity#"&amp;$B65,"Account#"&amp;$P$16)),2)</f>
        <v>#VALUE!</v>
      </c>
      <c r="Q65" s="108" t="e">
        <f>ROUND(([2]!HsGetValue("FCC","Scenario#"&amp;$B$2,"Years#"&amp;$B$4,"Period#"&amp;$B$3,"View#"&amp;$B$10,"Consolidation#"&amp;$B$13,"Data Source#"&amp;$B$11,"Intercompany#"&amp;$B$14,"Movement#"&amp;$B$12,"Custom1#"&amp;$B$6,"Custom2#"&amp;$B$7,"Custom3#"&amp;$B$8,"Custom4#"&amp;$B$9,"Entity#"&amp;$B65,"Account#"&amp;$Q$15)+[2]!HsGetValue("FCC","Scenario#"&amp;$B$2,"Years#"&amp;$B$4,"Period#"&amp;$B$3,"View#"&amp;$B$10,"Consolidation#"&amp;$B$13,"Data Source#"&amp;$B$11,"Intercompany#"&amp;$B$14,"Movement#"&amp;$B$12,"Custom1#"&amp;$B$6,"Custom2#"&amp;$B$7,"Custom3#"&amp;$B$8,"Custom4#"&amp;$B$9,"Entity#"&amp;$B65,"Account#"&amp;$Q$16)),2)</f>
        <v>#VALUE!</v>
      </c>
      <c r="R65" s="108" t="e">
        <f>ROUND(([2]!HsGetValue("FCC","Scenario#"&amp;$B$2,"Years#"&amp;$B$4,"Period#"&amp;$B$3,"View#"&amp;$B$10,"Consolidation#"&amp;$B$13,"Data Source#"&amp;$B$11,"Intercompany#"&amp;$B$14,"Movement#"&amp;$B$12,"Custom1#"&amp;$B$6,"Custom2#"&amp;$B$7,"Custom3#"&amp;$B$8,"Custom4#"&amp;$B$9,"Entity#"&amp;$B65,"Account#"&amp;$R$15)+[2]!HsGetValue("FCC","Scenario#"&amp;$B$2,"Years#"&amp;$B$4,"Period#"&amp;$B$3,"View#"&amp;$B$10,"Consolidation#"&amp;$B$13,"Data Source#"&amp;$B$11,"Intercompany#"&amp;$B$14,"Movement#"&amp;$B$12,"Custom1#"&amp;$B$6,"Custom2#"&amp;$B$7,"Custom3#"&amp;$B$8,"Custom4#"&amp;$B$9,"Entity#"&amp;$B65,"Account#"&amp;$R$16)),2)</f>
        <v>#VALUE!</v>
      </c>
      <c r="S65" s="108" t="e">
        <f>ROUND(([2]!HsGetValue("FCC","Scenario#"&amp;$B$2,"Years#"&amp;$B$4,"Period#"&amp;$B$3,"View#"&amp;$B$10,"Consolidation#"&amp;$B$13,"Data Source#"&amp;$B$11,"Intercompany#"&amp;$B$14,"Movement#"&amp;$B$12,"Custom1#"&amp;$B$6,"Custom2#"&amp;$B$7,"Custom3#"&amp;$B$8,"Custom4#"&amp;$B$9,"Entity#"&amp;$B65,"Account#"&amp;$S$15)),2)</f>
        <v>#VALUE!</v>
      </c>
      <c r="T65" s="108" t="e">
        <f>ROUND(([2]!HsGetValue("FCC","Scenario#"&amp;$B$2,"Years#"&amp;$B$4,"Period#"&amp;$B$3,"View#"&amp;$B$10,"Consolidation#"&amp;$B$13,"Data Source#"&amp;$B$11,"Intercompany#"&amp;$B$14,"Movement#"&amp;$B$12,"Custom1#"&amp;$B$6,"Custom2#"&amp;$B$7,"Custom3#"&amp;$B$8,"Custom4#"&amp;$B$9,"Entity#"&amp;$B65,"Account#"&amp;$T$15)),2)</f>
        <v>#VALUE!</v>
      </c>
      <c r="U65" s="108" t="e">
        <f>ROUND(([2]!HsGetValue("FCC","Scenario#"&amp;$B$2,"Years#"&amp;$B$4,"Period#"&amp;$B$3,"View#"&amp;$B$10,"Consolidation#"&amp;$B$13,"Data Source#"&amp;$B$11,"Intercompany#"&amp;$B$14,"Movement#"&amp;$B$12,"Custom1#"&amp;$B$6,"Custom2#"&amp;$B$7,"Custom3#"&amp;$B$8,"Custom4#"&amp;$B$9,"Entity#"&amp;$B65,"Account#"&amp;$U$15)),2)</f>
        <v>#VALUE!</v>
      </c>
      <c r="V65" s="108"/>
      <c r="W65" s="108" t="e">
        <f>ROUND(([2]!HsGetValue("FCC","Scenario#"&amp;$B$2,"Years#"&amp;$B$4,"Period#"&amp;$B$3,"View#"&amp;$B$10,"Consolidation#"&amp;$B$13,"Data Source#"&amp;$B$11,"Intercompany#"&amp;$B$14,"Movement#"&amp;$B$12,"Custom1#"&amp;$B$6,"Custom2#"&amp;$B$7,"Custom3#"&amp;$B$8,"Custom4#"&amp;$B$9,"Entity#"&amp;$B65,"Account#"&amp;$W$15)),2)</f>
        <v>#VALUE!</v>
      </c>
      <c r="X65" s="108" t="e">
        <f>ROUND(([2]!HsGetValue("FCC","Scenario#"&amp;$B$2,"Years#"&amp;$B$4,"Period#"&amp;$B$3,"View#"&amp;$B$10,"Consolidation#"&amp;$B$13,"Data Source#"&amp;$B$11,"Intercompany#"&amp;$B$14,"Movement#"&amp;$B$12,"Custom1#"&amp;$B$6,"Custom2#"&amp;$B$7,"Custom3#"&amp;$B$8,"Custom4#"&amp;$B$9,"Entity#"&amp;$B65,"Account#"&amp;$X$15)),2)</f>
        <v>#VALUE!</v>
      </c>
      <c r="Y65" s="108" t="e">
        <f>ROUND(([2]!HsGetValue("FCC","Scenario#"&amp;$B$2,"Years#"&amp;$B$4,"Period#"&amp;$B$3,"View#"&amp;$B$10,"Consolidation#"&amp;$B$13,"Data Source#"&amp;$B$11,"Intercompany#"&amp;$B$14,"Movement#"&amp;$B$12,"Custom1#"&amp;$B$6,"Custom2#"&amp;$B$7,"Custom3#"&amp;$B$8,"Custom4#"&amp;$B$9,"Entity#"&amp;$B65,"Account#"&amp;$Y$15)+[2]!HsGetValue("FCC","Scenario#"&amp;$B$2,"Years#"&amp;$B$4,"Period#"&amp;$B$3,"View#"&amp;$B$10,"Consolidation#"&amp;$B$13,"Data Source#"&amp;$B$11,"Intercompany#"&amp;$B$14,"Movement#"&amp;$B$12,"Custom1#"&amp;$B$6,"Custom2#"&amp;$B$7,"Custom3#"&amp;$B$8,"Custom4#"&amp;$B$9,"Entity#"&amp;$B65,"Account#"&amp;$Y$16)),2)</f>
        <v>#VALUE!</v>
      </c>
    </row>
    <row r="66" spans="1:25" ht="15" customHeight="1">
      <c r="A66" s="107" t="s">
        <v>387</v>
      </c>
      <c r="B66" s="107" t="s">
        <v>309</v>
      </c>
      <c r="C66" s="23">
        <v>48600</v>
      </c>
      <c r="D66" s="23" t="s">
        <v>142</v>
      </c>
      <c r="E66" t="s">
        <v>85</v>
      </c>
      <c r="F66" s="22" t="e">
        <f t="shared" si="0"/>
        <v>#VALUE!</v>
      </c>
      <c r="G66" s="108" t="e">
        <f>ROUND(([2]!HsGetValue("FCC","Scenario#"&amp;$B$2,"Years#"&amp;$B$4,"Period#"&amp;$B$3,"View#"&amp;$B$10,"Consolidation#"&amp;$B$13,"Data Source#"&amp;B$11,"Intercompany#"&amp;$B$14,"Movement#"&amp;$B$12,"Custom1#"&amp;$B$6,"Custom2#"&amp;$B$7,"Custom3#"&amp;$B$8,"Custom4#"&amp;$B$9,"Entity#"&amp;$B66,"Account#"&amp;$G$15)+[2]!HsGetValue("FCC","Scenario#"&amp;$B$2,"Years#"&amp;$B$4,"Period#"&amp;$B$3,"View#"&amp;$B$10,"Consolidation#"&amp;$B$13,"Data Source#"&amp;B$11,"Intercompany#"&amp;$B$14,"Movement#"&amp;$B$12,"Custom1#"&amp;$B$6,"Custom2#"&amp;$B$7,"Custom3#"&amp;$B$8,"Custom4#"&amp;$B$9,"Entity#"&amp;$B66,"Account#"&amp;$G$16)),2)</f>
        <v>#VALUE!</v>
      </c>
      <c r="H66" s="108" t="e">
        <f>ROUND(([2]!HsGetValue("FCC","Scenario#"&amp;$B$2,"Years#"&amp;$B$4,"Period#"&amp;$B$3,"View#"&amp;$B$10,"Consolidation#"&amp;$B$13,"Data Source#"&amp;$B$11,"Intercompany#"&amp;$B$14,"Movement#"&amp;$B$12,"Custom1#"&amp;$B$6,"Custom2#"&amp;$B$7,"Custom3#"&amp;$B$8,"Custom4#"&amp;$B$9,"Entity#"&amp;$B66,"Account#"&amp;$H$15)+[2]!HsGetValue("FCC","Scenario#"&amp;$B$2,"Years#"&amp;$B$4,"Period#"&amp;$B$3,"View#"&amp;$B$10,"Consolidation#"&amp;$B$13,"Data Source#"&amp;$B$11,"Intercompany#"&amp;$B$14,"Movement#"&amp;$B$12,"Custom1#"&amp;$B$6,"Custom2#"&amp;$B$7,"Custom3#"&amp;$B$8,"Custom4#"&amp;$B$9,"Entity#"&amp;$B66,"Account#"&amp;$H$16)),2)</f>
        <v>#VALUE!</v>
      </c>
      <c r="I66" s="108" t="e">
        <f>ROUND(([2]!HsGetValue("FCC","Scenario#"&amp;$B$2,"Years#"&amp;$B$4,"Period#"&amp;$B$3,"View#"&amp;$B$10,"Consolidation#"&amp;$B$13,"Data Source#"&amp;$B$11,"Intercompany#"&amp;$B$14,"Movement#"&amp;$B$12,"Custom1#"&amp;$B$6,"Custom2#"&amp;$B$7,"Custom3#"&amp;$B$8,"Custom4#"&amp;$B$9,"Entity#"&amp;$B66,"Account#"&amp;$I$15)+[2]!HsGetValue("FCC","Scenario#"&amp;$B$2,"Years#"&amp;$B$4,"Period#"&amp;$B$3,"View#"&amp;$B$10,"Consolidation#"&amp;$B$13,"Data Source#"&amp;$B$11,"Intercompany#"&amp;$B$14,"Movement#"&amp;$B$12,"Custom1#"&amp;$B$6,"Custom2#"&amp;$B$7,"Custom3#"&amp;$B$8,"Custom4#"&amp;$B$9,"Entity#"&amp;$B66,"Account#"&amp;$I$16)+[2]!HsGetValue("FCC","Scenario#"&amp;$B$2,"Years#"&amp;$B$4,"Period#"&amp;$B$3,"View#"&amp;$B$10,"Consolidation#"&amp;$B$13,"Data Source#"&amp;$B$11,"Intercompany#"&amp;$B$14,"Movement#"&amp;$B$12,"Custom1#"&amp;$B$6,"Custom2#"&amp;$B$7,"Custom3#"&amp;$B$8,"Custom4#"&amp;$B$9,"Entity#"&amp;$B66,"Account#"&amp;$I$17)),2)</f>
        <v>#VALUE!</v>
      </c>
      <c r="J66" s="24" t="e">
        <f>ROUND(([2]!HsGetValue("FCC","Scenario#"&amp;$B$2,"Years#"&amp;$B$4,"Period#"&amp;$B$3,"View#"&amp;$B$10,"Consolidation#"&amp;$B$13,"Data Source#"&amp;$B$11,"Intercompany#"&amp;$B$14,"Movement#"&amp;$B$12,"Custom1#"&amp;$B$6,"Custom2#"&amp;$B$7,"Custom3#"&amp;$B$8,"Custom4#"&amp;$B$9,"Entity#"&amp;$B66,"Account#"&amp;$J$15)+[2]!HsGetValue("FCC","Scenario#"&amp;$B$2,"Years#"&amp;$B$4,"Period#"&amp;$B$3,"View#"&amp;$B$10,"Consolidation#"&amp;$B$13,"Data Source#"&amp;$B$11,"Intercompany#"&amp;$B$14,"Movement#"&amp;$B$12,"Custom1#"&amp;$B$6,"Custom2#"&amp;$B$7,"Custom3#"&amp;$B$8,"Custom4#"&amp;$B$9,"Entity#"&amp;$B66,"Account#"&amp;$J$16)),2)</f>
        <v>#VALUE!</v>
      </c>
      <c r="K66" s="108" t="e">
        <f>ROUND(([2]!HsGetValue("FCC","Scenario#"&amp;$B$2,"Years#"&amp;$B$4,"Period#"&amp;$B$3,"View#"&amp;$B$10,"Consolidation#"&amp;$B$13,"Data Source#"&amp;$B$11,"Intercompany#"&amp;$B$14,"Movement#"&amp;$B$12,"Custom1#"&amp;$B$6,"Custom2#"&amp;$B$7,"Custom3#"&amp;$B$8,"Custom4#"&amp;$B$9,"Entity#"&amp;$B66,"Account#"&amp;$K$15)+[2]!HsGetValue("FCC","Scenario#"&amp;$B$2,"Years#"&amp;$B$4,"Period#"&amp;$B$3,"View#"&amp;$B$10,"Consolidation#"&amp;$B$13,"Data Source#"&amp;$B$11,"Intercompany#"&amp;$B$14,"Movement#"&amp;$B$12,"Custom1#"&amp;$B$6,"Custom2#"&amp;$B$7,"Custom3#"&amp;$B$8,"Custom4#"&amp;$B$9,"Entity#"&amp;$B66,"Account#"&amp;$K$16)+[2]!HsGetValue("FCC","Scenario#"&amp;$B$2,"Years#"&amp;$B$4,"Period#"&amp;$B$3,"View#"&amp;$B$10,"Consolidation#"&amp;$B$13,"Data Source#"&amp;$B$11,"Intercompany#"&amp;$B$14,"Movement#"&amp;$B$12,"Custom1#"&amp;$B$6,"Custom2#"&amp;$B$7,"Custom3#"&amp;$B$8,"Custom4#"&amp;$B$9,"Entity#"&amp;$B66,"Account#"&amp;$K$17)+[2]!HsGetValue("FCC","Scenario#"&amp;$B$2,"Years#"&amp;$B$4,"Period#"&amp;$B$3,"View#"&amp;$B$10,"Consolidation#"&amp;$B$13,"Data Source#"&amp;$B$11,"Intercompany#"&amp;$B$14,"Movement#"&amp;$B$12,"Custom1#"&amp;$B$6,"Custom2#"&amp;$B$7,"Custom3#"&amp;$B$8,"Custom4#"&amp;$B$9,"Entity#"&amp;$B66,"Account#"&amp;$K$18)),2)</f>
        <v>#VALUE!</v>
      </c>
      <c r="L66" s="108" t="e">
        <f>ROUND(([2]!HsGetValue("FCC","Scenario#"&amp;$B$2,"Years#"&amp;$B$4,"Period#"&amp;$B$3,"View#"&amp;$B$10,"Consolidation#"&amp;$B$13,"Data Source#"&amp;$B$11,"Intercompany#"&amp;$B$14,"Movement#"&amp;$B$12,"Custom1#"&amp;$B$6,"Custom2#"&amp;$B$7,"Custom3#"&amp;$B$8,"Custom4#"&amp;$B$9,"Entity#"&amp;$B66,"Account#"&amp;$L$17)+[2]!HsGetValue("FCC","Scenario#"&amp;$B$2,"Years#"&amp;$B$4,"Period#"&amp;$B$3,"View#"&amp;$B$10,"Consolidation#"&amp;$B$13,"Data Source#"&amp;$B$11,"Intercompany#"&amp;$B$14,"Movement#"&amp;$B$12,"Custom1#"&amp;$B$6,"Custom2#"&amp;$B$7,"Custom3#"&amp;$B$8,"Custom4#"&amp;$B$9,"Entity#"&amp;$B66,"Account#"&amp;$L$18)),2)</f>
        <v>#VALUE!</v>
      </c>
      <c r="M66" s="108" t="e">
        <f>ROUND(([2]!HsGetValue("FCC","Scenario#"&amp;$B$2,"Years#"&amp;$B$4,"Period#"&amp;$B$3,"View#"&amp;$B$10,"Consolidation#"&amp;$B$13,"Data Source#"&amp;$B$11,"Intercompany#"&amp;$B$14,"Movement#"&amp;$B$12,"Custom1#"&amp;$B$6,"Custom2#"&amp;$B$7,"Custom3#"&amp;$B$8,"Custom4#"&amp;$B$9,"Entity#"&amp;$B66,"Account#"&amp;$M$15)+[2]!HsGetValue("FCC","Scenario#"&amp;$B$2,"Years#"&amp;$B$4,"Period#"&amp;$B$3,"View#"&amp;$B$10,"Consolidation#"&amp;$B$13,"Data Source#"&amp;$B$11,"Intercompany#"&amp;$B$14,"Movement#"&amp;$B$12,"Custom1#"&amp;$B$6,"Custom2#"&amp;$B$7,"Custom3#"&amp;$B$8,"Custom4#"&amp;$B$9,"Entity#"&amp;$B66,"Account#"&amp;$M$16)),2)</f>
        <v>#VALUE!</v>
      </c>
      <c r="N66" s="189" t="e">
        <f>ROUND(([2]!HsGetValue("FCC","Scenario#"&amp;$B$2,"Years#"&amp;$B$4,"Period#"&amp;$B$3,"View#"&amp;$B$10,"Consolidation#"&amp;$B$13,"Data Source#"&amp;$B$11,"Intercompany#"&amp;$B$14,"Movement#"&amp;$B$12,"Custom1#"&amp;$B$6,"Custom2#"&amp;$B$7,"Custom3#"&amp;$B$8,"Custom4#"&amp;$B$9,"Entity#"&amp;$B66,"Account#"&amp;$N$14)+[2]!HsGetValue("FCC","Scenario#"&amp;$B$2,"Years#"&amp;$B$4,"Period#"&amp;$B$3,"View#"&amp;$B$10,"Consolidation#"&amp;$B$13,"Data Source#"&amp;$B$11,"Intercompany#"&amp;$B$14,"Movement#"&amp;$B$12,"Custom1#"&amp;$B$6,"Custom2#"&amp;$B$7,"Custom3#"&amp;$B$8,"Custom4#"&amp;$B$9,"Entity#"&amp;$B66,"Account#"&amp;$N$15)+[2]!HsGetValue("FCC","Scenario#"&amp;$B$2,"Years#"&amp;$B$4,"Period#"&amp;$B$3,"View#"&amp;$B$10,"Consolidation#"&amp;$B$13,"Data Source#"&amp;$B$11,"Intercompany#"&amp;$B$14,"Movement#"&amp;$B$12,"Custom1#"&amp;$B$6,"Custom2#"&amp;$B$7,"Custom3#"&amp;$B$8,"Custom4#"&amp;$B$9,"Entity#"&amp;$B66,"Account#"&amp;$N$16)+[2]!HsGetValue("FCC","Scenario#"&amp;$B$2,"Years#"&amp;$B$4,"Period#"&amp;$B$3,"View#"&amp;$B$10,"Consolidation#"&amp;$B$13,"Data Source#"&amp;$B$11,"Intercompany#"&amp;$B$14,"Movement#"&amp;$B$12,"Custom1#"&amp;$B$6,"Custom2#"&amp;$B$7,"Custom3#"&amp;$B$8,"Custom4#"&amp;$B$9,"Entity#"&amp;$B66,"Account#"&amp;$N$17)+[2]!HsGetValue("FCC","Scenario#"&amp;$B$2,"Years#"&amp;$B$4,"Period#"&amp;$B$3,"View#"&amp;$B$10,"Consolidation#"&amp;$B$13,"Data Source#"&amp;$B$11,"Intercompany#"&amp;$B$14,"Movement#"&amp;$B$12,"Custom1#"&amp;$B$6,"Custom2#"&amp;$B$7,"Custom3#"&amp;$B$8,"Custom4#"&amp;$B$9,"Entity#"&amp;$B66,"Account#"&amp;$N$18)),2)</f>
        <v>#VALUE!</v>
      </c>
      <c r="O66" s="189" t="e">
        <f>ROUND(([2]!HsGetValue("FCC","Scenario#"&amp;$B$2,"Years#"&amp;$B$4,"Period#"&amp;$B$3,"View#"&amp;$B$10,"Consolidation#"&amp;$B$13,"Data Source#"&amp;$B$11,"Intercompany#"&amp;$B$14,"Movement#"&amp;$B$12,"Custom1#"&amp;$B$6,"Custom2#"&amp;$B$7,"Custom3#"&amp;$B$8,"Custom4#"&amp;$B$9,"Entity#"&amp;$B66,"Account#"&amp;$O$15)),2)</f>
        <v>#VALUE!</v>
      </c>
      <c r="P66" s="108" t="e">
        <f>ROUND(([2]!HsGetValue("FCC","Scenario#"&amp;$B$2,"Years#"&amp;$B$4,"Period#"&amp;$B$3,"View#"&amp;$B$10,"Consolidation#"&amp;$B$13,"Data Source#"&amp;$B$11,"Intercompany#"&amp;$B$14,"Movement#"&amp;$B$12,"Custom1#"&amp;$B$6,"Custom2#"&amp;$B$7,"Custom3#"&amp;$B$8,"Custom4#"&amp;$B$9,"Entity#"&amp;$B66,"Account#"&amp;$P$15)+[2]!HsGetValue("FCC","Scenario#"&amp;$B$2,"Years#"&amp;$B$4,"Period#"&amp;$B$3,"View#"&amp;$B$10,"Consolidation#"&amp;$B$13,"Data Source#"&amp;$B$11,"Intercompany#"&amp;$B$14,"Movement#"&amp;$B$12,"Custom1#"&amp;$B$6,"Custom2#"&amp;$B$7,"Custom3#"&amp;$B$8,"Custom4#"&amp;$B$9,"Entity#"&amp;$B66,"Account#"&amp;$P$16)),2)</f>
        <v>#VALUE!</v>
      </c>
      <c r="Q66" s="108" t="e">
        <f>ROUND(([2]!HsGetValue("FCC","Scenario#"&amp;$B$2,"Years#"&amp;$B$4,"Period#"&amp;$B$3,"View#"&amp;$B$10,"Consolidation#"&amp;$B$13,"Data Source#"&amp;$B$11,"Intercompany#"&amp;$B$14,"Movement#"&amp;$B$12,"Custom1#"&amp;$B$6,"Custom2#"&amp;$B$7,"Custom3#"&amp;$B$8,"Custom4#"&amp;$B$9,"Entity#"&amp;$B66,"Account#"&amp;$Q$15)+[2]!HsGetValue("FCC","Scenario#"&amp;$B$2,"Years#"&amp;$B$4,"Period#"&amp;$B$3,"View#"&amp;$B$10,"Consolidation#"&amp;$B$13,"Data Source#"&amp;$B$11,"Intercompany#"&amp;$B$14,"Movement#"&amp;$B$12,"Custom1#"&amp;$B$6,"Custom2#"&amp;$B$7,"Custom3#"&amp;$B$8,"Custom4#"&amp;$B$9,"Entity#"&amp;$B66,"Account#"&amp;$Q$16)),2)</f>
        <v>#VALUE!</v>
      </c>
      <c r="R66" s="108" t="e">
        <f>ROUND(([2]!HsGetValue("FCC","Scenario#"&amp;$B$2,"Years#"&amp;$B$4,"Period#"&amp;$B$3,"View#"&amp;$B$10,"Consolidation#"&amp;$B$13,"Data Source#"&amp;$B$11,"Intercompany#"&amp;$B$14,"Movement#"&amp;$B$12,"Custom1#"&amp;$B$6,"Custom2#"&amp;$B$7,"Custom3#"&amp;$B$8,"Custom4#"&amp;$B$9,"Entity#"&amp;$B66,"Account#"&amp;$R$15)+[2]!HsGetValue("FCC","Scenario#"&amp;$B$2,"Years#"&amp;$B$4,"Period#"&amp;$B$3,"View#"&amp;$B$10,"Consolidation#"&amp;$B$13,"Data Source#"&amp;$B$11,"Intercompany#"&amp;$B$14,"Movement#"&amp;$B$12,"Custom1#"&amp;$B$6,"Custom2#"&amp;$B$7,"Custom3#"&amp;$B$8,"Custom4#"&amp;$B$9,"Entity#"&amp;$B66,"Account#"&amp;$R$16)),2)</f>
        <v>#VALUE!</v>
      </c>
      <c r="S66" s="108" t="e">
        <f>ROUND(([2]!HsGetValue("FCC","Scenario#"&amp;$B$2,"Years#"&amp;$B$4,"Period#"&amp;$B$3,"View#"&amp;$B$10,"Consolidation#"&amp;$B$13,"Data Source#"&amp;$B$11,"Intercompany#"&amp;$B$14,"Movement#"&amp;$B$12,"Custom1#"&amp;$B$6,"Custom2#"&amp;$B$7,"Custom3#"&amp;$B$8,"Custom4#"&amp;$B$9,"Entity#"&amp;$B66,"Account#"&amp;$S$15)),2)</f>
        <v>#VALUE!</v>
      </c>
      <c r="T66" s="108" t="e">
        <f>ROUND(([2]!HsGetValue("FCC","Scenario#"&amp;$B$2,"Years#"&amp;$B$4,"Period#"&amp;$B$3,"View#"&amp;$B$10,"Consolidation#"&amp;$B$13,"Data Source#"&amp;$B$11,"Intercompany#"&amp;$B$14,"Movement#"&amp;$B$12,"Custom1#"&amp;$B$6,"Custom2#"&amp;$B$7,"Custom3#"&amp;$B$8,"Custom4#"&amp;$B$9,"Entity#"&amp;$B66,"Account#"&amp;$T$15)),2)</f>
        <v>#VALUE!</v>
      </c>
      <c r="U66" s="108" t="e">
        <f>ROUND(([2]!HsGetValue("FCC","Scenario#"&amp;$B$2,"Years#"&amp;$B$4,"Period#"&amp;$B$3,"View#"&amp;$B$10,"Consolidation#"&amp;$B$13,"Data Source#"&amp;$B$11,"Intercompany#"&amp;$B$14,"Movement#"&amp;$B$12,"Custom1#"&amp;$B$6,"Custom2#"&amp;$B$7,"Custom3#"&amp;$B$8,"Custom4#"&amp;$B$9,"Entity#"&amp;$B66,"Account#"&amp;$U$15)),2)</f>
        <v>#VALUE!</v>
      </c>
      <c r="V66" s="108"/>
      <c r="W66" s="108" t="e">
        <f>ROUND(([2]!HsGetValue("FCC","Scenario#"&amp;$B$2,"Years#"&amp;$B$4,"Period#"&amp;$B$3,"View#"&amp;$B$10,"Consolidation#"&amp;$B$13,"Data Source#"&amp;$B$11,"Intercompany#"&amp;$B$14,"Movement#"&amp;$B$12,"Custom1#"&amp;$B$6,"Custom2#"&amp;$B$7,"Custom3#"&amp;$B$8,"Custom4#"&amp;$B$9,"Entity#"&amp;$B66,"Account#"&amp;$W$15)),2)</f>
        <v>#VALUE!</v>
      </c>
      <c r="X66" s="108" t="e">
        <f>ROUND(([2]!HsGetValue("FCC","Scenario#"&amp;$B$2,"Years#"&amp;$B$4,"Period#"&amp;$B$3,"View#"&amp;$B$10,"Consolidation#"&amp;$B$13,"Data Source#"&amp;$B$11,"Intercompany#"&amp;$B$14,"Movement#"&amp;$B$12,"Custom1#"&amp;$B$6,"Custom2#"&amp;$B$7,"Custom3#"&amp;$B$8,"Custom4#"&amp;$B$9,"Entity#"&amp;$B66,"Account#"&amp;$X$15)),2)</f>
        <v>#VALUE!</v>
      </c>
      <c r="Y66" s="108" t="e">
        <f>ROUND(([2]!HsGetValue("FCC","Scenario#"&amp;$B$2,"Years#"&amp;$B$4,"Period#"&amp;$B$3,"View#"&amp;$B$10,"Consolidation#"&amp;$B$13,"Data Source#"&amp;$B$11,"Intercompany#"&amp;$B$14,"Movement#"&amp;$B$12,"Custom1#"&amp;$B$6,"Custom2#"&amp;$B$7,"Custom3#"&amp;$B$8,"Custom4#"&amp;$B$9,"Entity#"&amp;$B66,"Account#"&amp;$Y$15)+[2]!HsGetValue("FCC","Scenario#"&amp;$B$2,"Years#"&amp;$B$4,"Period#"&amp;$B$3,"View#"&amp;$B$10,"Consolidation#"&amp;$B$13,"Data Source#"&amp;$B$11,"Intercompany#"&amp;$B$14,"Movement#"&amp;$B$12,"Custom1#"&amp;$B$6,"Custom2#"&amp;$B$7,"Custom3#"&amp;$B$8,"Custom4#"&amp;$B$9,"Entity#"&amp;$B66,"Account#"&amp;$Y$16)),2)</f>
        <v>#VALUE!</v>
      </c>
    </row>
    <row r="67" spans="1:25">
      <c r="A67" s="107" t="s">
        <v>387</v>
      </c>
      <c r="B67" s="107" t="s">
        <v>310</v>
      </c>
      <c r="C67" s="23">
        <v>48800</v>
      </c>
      <c r="D67" s="23" t="s">
        <v>142</v>
      </c>
      <c r="E67" t="s">
        <v>86</v>
      </c>
      <c r="F67" s="22" t="e">
        <f t="shared" si="0"/>
        <v>#VALUE!</v>
      </c>
      <c r="G67" s="121" t="s">
        <v>570</v>
      </c>
      <c r="H67" s="273" t="e">
        <f>ROUND(([2]!HsGetValue("FCC","Scenario#"&amp;$B$2,"Years#"&amp;$B$4,"Period#"&amp;$B$3,"View#"&amp;$B$10,"Consolidation#"&amp;$B$13,"Data Source#"&amp;$B$11,"Intercompany#"&amp;$B$14,"Movement#"&amp;$B$12,"Custom1#"&amp;$B$6,"Custom2#"&amp;$B$7,"Custom3#"&amp;$B$8,"Custom4#"&amp;$B$9,"Entity#"&amp;$B67,"Account#"&amp;$H$15)+[2]!HsGetValue("FCC","Scenario#"&amp;$B$2,"Years#"&amp;$B$4,"Period#"&amp;$B$3,"View#"&amp;$B$10,"Consolidation#"&amp;$B$13,"Data Source#"&amp;$B$11,"Intercompany#"&amp;$B$14,"Movement#"&amp;$B$12,"Custom1#"&amp;$B$6,"Custom2#"&amp;$B$7,"Custom3#"&amp;$B$8,"Custom4#"&amp;$B$9,"Entity#"&amp;$B67,"Account#"&amp;$H$16)),2)</f>
        <v>#VALUE!</v>
      </c>
      <c r="I67" s="108" t="e">
        <f>ROUND(([2]!HsGetValue("FCC","Scenario#"&amp;$B$2,"Years#"&amp;$B$4,"Period#"&amp;$B$3,"View#"&amp;$B$10,"Consolidation#"&amp;$B$13,"Data Source#"&amp;$B$11,"Intercompany#"&amp;$B$14,"Movement#"&amp;$B$12,"Custom1#"&amp;$B$6,"Custom2#"&amp;$B$7,"Custom3#"&amp;$B$8,"Custom4#"&amp;$B$9,"Entity#"&amp;$B67,"Account#"&amp;$I$15)+[2]!HsGetValue("FCC","Scenario#"&amp;$B$2,"Years#"&amp;$B$4,"Period#"&amp;$B$3,"View#"&amp;$B$10,"Consolidation#"&amp;$B$13,"Data Source#"&amp;$B$11,"Intercompany#"&amp;$B$14,"Movement#"&amp;$B$12,"Custom1#"&amp;$B$6,"Custom2#"&amp;$B$7,"Custom3#"&amp;$B$8,"Custom4#"&amp;$B$9,"Entity#"&amp;$B67,"Account#"&amp;$I$16)+[2]!HsGetValue("FCC","Scenario#"&amp;$B$2,"Years#"&amp;$B$4,"Period#"&amp;$B$3,"View#"&amp;$B$10,"Consolidation#"&amp;$B$13,"Data Source#"&amp;$B$11,"Intercompany#"&amp;$B$14,"Movement#"&amp;$B$12,"Custom1#"&amp;$B$6,"Custom2#"&amp;$B$7,"Custom3#"&amp;$B$8,"Custom4#"&amp;$B$9,"Entity#"&amp;$B67,"Account#"&amp;$I$17)),2)</f>
        <v>#VALUE!</v>
      </c>
      <c r="J67" s="24" t="e">
        <f>ROUND(([2]!HsGetValue("FCC","Scenario#"&amp;$B$2,"Years#"&amp;$B$4,"Period#"&amp;$B$3,"View#"&amp;$B$10,"Consolidation#"&amp;$B$13,"Data Source#"&amp;$B$11,"Intercompany#"&amp;$B$14,"Movement#"&amp;$B$12,"Custom1#"&amp;$B$6,"Custom2#"&amp;$B$7,"Custom3#"&amp;$B$8,"Custom4#"&amp;$B$9,"Entity#"&amp;$B67,"Account#"&amp;$J$15)+[2]!HsGetValue("FCC","Scenario#"&amp;$B$2,"Years#"&amp;$B$4,"Period#"&amp;$B$3,"View#"&amp;$B$10,"Consolidation#"&amp;$B$13,"Data Source#"&amp;$B$11,"Intercompany#"&amp;$B$14,"Movement#"&amp;$B$12,"Custom1#"&amp;$B$6,"Custom2#"&amp;$B$7,"Custom3#"&amp;$B$8,"Custom4#"&amp;$B$9,"Entity#"&amp;$B67,"Account#"&amp;$J$16)),2)</f>
        <v>#VALUE!</v>
      </c>
      <c r="K67" s="108">
        <f>272118.5-58994.59</f>
        <v>213123.91</v>
      </c>
      <c r="L67" s="108">
        <f>18870840.16-5552649.52</f>
        <v>13318190.640000001</v>
      </c>
      <c r="M67" s="108" t="e">
        <f>ROUND(([2]!HsGetValue("FCC","Scenario#"&amp;$B$2,"Years#"&amp;$B$4,"Period#"&amp;$B$3,"View#"&amp;$B$10,"Consolidation#"&amp;$B$13,"Data Source#"&amp;$B$11,"Intercompany#"&amp;$B$14,"Movement#"&amp;$B$12,"Custom1#"&amp;$B$6,"Custom2#"&amp;$B$7,"Custom3#"&amp;$B$8,"Custom4#"&amp;$B$9,"Entity#"&amp;$B67,"Account#"&amp;$M$15)+[2]!HsGetValue("FCC","Scenario#"&amp;$B$2,"Years#"&amp;$B$4,"Period#"&amp;$B$3,"View#"&amp;$B$10,"Consolidation#"&amp;$B$13,"Data Source#"&amp;$B$11,"Intercompany#"&amp;$B$14,"Movement#"&amp;$B$12,"Custom1#"&amp;$B$6,"Custom2#"&amp;$B$7,"Custom3#"&amp;$B$8,"Custom4#"&amp;$B$9,"Entity#"&amp;$B67,"Account#"&amp;$M$16)),2)</f>
        <v>#VALUE!</v>
      </c>
      <c r="N67" s="189" t="e">
        <f>ROUND(([2]!HsGetValue("FCC","Scenario#"&amp;$B$2,"Years#"&amp;$B$4,"Period#"&amp;$B$3,"View#"&amp;$B$10,"Consolidation#"&amp;$B$13,"Data Source#"&amp;$B$11,"Intercompany#"&amp;$B$14,"Movement#"&amp;$B$12,"Custom1#"&amp;$B$6,"Custom2#"&amp;$B$7,"Custom3#"&amp;$B$8,"Custom4#"&amp;$B$9,"Entity#"&amp;$B67,"Account#"&amp;$N$14)+[2]!HsGetValue("FCC","Scenario#"&amp;$B$2,"Years#"&amp;$B$4,"Period#"&amp;$B$3,"View#"&amp;$B$10,"Consolidation#"&amp;$B$13,"Data Source#"&amp;$B$11,"Intercompany#"&amp;$B$14,"Movement#"&amp;$B$12,"Custom1#"&amp;$B$6,"Custom2#"&amp;$B$7,"Custom3#"&amp;$B$8,"Custom4#"&amp;$B$9,"Entity#"&amp;$B67,"Account#"&amp;$N$15)+[2]!HsGetValue("FCC","Scenario#"&amp;$B$2,"Years#"&amp;$B$4,"Period#"&amp;$B$3,"View#"&amp;$B$10,"Consolidation#"&amp;$B$13,"Data Source#"&amp;$B$11,"Intercompany#"&amp;$B$14,"Movement#"&amp;$B$12,"Custom1#"&amp;$B$6,"Custom2#"&amp;$B$7,"Custom3#"&amp;$B$8,"Custom4#"&amp;$B$9,"Entity#"&amp;$B67,"Account#"&amp;$N$16)+[2]!HsGetValue("FCC","Scenario#"&amp;$B$2,"Years#"&amp;$B$4,"Period#"&amp;$B$3,"View#"&amp;$B$10,"Consolidation#"&amp;$B$13,"Data Source#"&amp;$B$11,"Intercompany#"&amp;$B$14,"Movement#"&amp;$B$12,"Custom1#"&amp;$B$6,"Custom2#"&amp;$B$7,"Custom3#"&amp;$B$8,"Custom4#"&amp;$B$9,"Entity#"&amp;$B67,"Account#"&amp;$N$17)+[2]!HsGetValue("FCC","Scenario#"&amp;$B$2,"Years#"&amp;$B$4,"Period#"&amp;$B$3,"View#"&amp;$B$10,"Consolidation#"&amp;$B$13,"Data Source#"&amp;$B$11,"Intercompany#"&amp;$B$14,"Movement#"&amp;$B$12,"Custom1#"&amp;$B$6,"Custom2#"&amp;$B$7,"Custom3#"&amp;$B$8,"Custom4#"&amp;$B$9,"Entity#"&amp;$B67,"Account#"&amp;$N$18)),2)</f>
        <v>#VALUE!</v>
      </c>
      <c r="O67" s="189" t="e">
        <f>ROUND(([2]!HsGetValue("FCC","Scenario#"&amp;$B$2,"Years#"&amp;$B$4,"Period#"&amp;$B$3,"View#"&amp;$B$10,"Consolidation#"&amp;$B$13,"Data Source#"&amp;$B$11,"Intercompany#"&amp;$B$14,"Movement#"&amp;$B$12,"Custom1#"&amp;$B$6,"Custom2#"&amp;$B$7,"Custom3#"&amp;$B$8,"Custom4#"&amp;$B$9,"Entity#"&amp;$B67,"Account#"&amp;$O$15)),2)</f>
        <v>#VALUE!</v>
      </c>
      <c r="P67" s="108" t="e">
        <f>ROUND(([2]!HsGetValue("FCC","Scenario#"&amp;$B$2,"Years#"&amp;$B$4,"Period#"&amp;$B$3,"View#"&amp;$B$10,"Consolidation#"&amp;$B$13,"Data Source#"&amp;$B$11,"Intercompany#"&amp;$B$14,"Movement#"&amp;$B$12,"Custom1#"&amp;$B$6,"Custom2#"&amp;$B$7,"Custom3#"&amp;$B$8,"Custom4#"&amp;$B$9,"Entity#"&amp;$B67,"Account#"&amp;$P$15)+[2]!HsGetValue("FCC","Scenario#"&amp;$B$2,"Years#"&amp;$B$4,"Period#"&amp;$B$3,"View#"&amp;$B$10,"Consolidation#"&amp;$B$13,"Data Source#"&amp;$B$11,"Intercompany#"&amp;$B$14,"Movement#"&amp;$B$12,"Custom1#"&amp;$B$6,"Custom2#"&amp;$B$7,"Custom3#"&amp;$B$8,"Custom4#"&amp;$B$9,"Entity#"&amp;$B67,"Account#"&amp;$P$16)),2)</f>
        <v>#VALUE!</v>
      </c>
      <c r="Q67" s="108" t="e">
        <f>ROUND(([2]!HsGetValue("FCC","Scenario#"&amp;$B$2,"Years#"&amp;$B$4,"Period#"&amp;$B$3,"View#"&amp;$B$10,"Consolidation#"&amp;$B$13,"Data Source#"&amp;$B$11,"Intercompany#"&amp;$B$14,"Movement#"&amp;$B$12,"Custom1#"&amp;$B$6,"Custom2#"&amp;$B$7,"Custom3#"&amp;$B$8,"Custom4#"&amp;$B$9,"Entity#"&amp;$B67,"Account#"&amp;$Q$15)+[2]!HsGetValue("FCC","Scenario#"&amp;$B$2,"Years#"&amp;$B$4,"Period#"&amp;$B$3,"View#"&amp;$B$10,"Consolidation#"&amp;$B$13,"Data Source#"&amp;$B$11,"Intercompany#"&amp;$B$14,"Movement#"&amp;$B$12,"Custom1#"&amp;$B$6,"Custom2#"&amp;$B$7,"Custom3#"&amp;$B$8,"Custom4#"&amp;$B$9,"Entity#"&amp;$B67,"Account#"&amp;$Q$16)),2)</f>
        <v>#VALUE!</v>
      </c>
      <c r="R67" s="108" t="e">
        <f>ROUND(([2]!HsGetValue("FCC","Scenario#"&amp;$B$2,"Years#"&amp;$B$4,"Period#"&amp;$B$3,"View#"&amp;$B$10,"Consolidation#"&amp;$B$13,"Data Source#"&amp;$B$11,"Intercompany#"&amp;$B$14,"Movement#"&amp;$B$12,"Custom1#"&amp;$B$6,"Custom2#"&amp;$B$7,"Custom3#"&amp;$B$8,"Custom4#"&amp;$B$9,"Entity#"&amp;$B67,"Account#"&amp;$R$15)+[2]!HsGetValue("FCC","Scenario#"&amp;$B$2,"Years#"&amp;$B$4,"Period#"&amp;$B$3,"View#"&amp;$B$10,"Consolidation#"&amp;$B$13,"Data Source#"&amp;$B$11,"Intercompany#"&amp;$B$14,"Movement#"&amp;$B$12,"Custom1#"&amp;$B$6,"Custom2#"&amp;$B$7,"Custom3#"&amp;$B$8,"Custom4#"&amp;$B$9,"Entity#"&amp;$B67,"Account#"&amp;$R$16)),2)</f>
        <v>#VALUE!</v>
      </c>
      <c r="S67" s="108" t="e">
        <f>ROUND(([2]!HsGetValue("FCC","Scenario#"&amp;$B$2,"Years#"&amp;$B$4,"Period#"&amp;$B$3,"View#"&amp;$B$10,"Consolidation#"&amp;$B$13,"Data Source#"&amp;$B$11,"Intercompany#"&amp;$B$14,"Movement#"&amp;$B$12,"Custom1#"&amp;$B$6,"Custom2#"&amp;$B$7,"Custom3#"&amp;$B$8,"Custom4#"&amp;$B$9,"Entity#"&amp;$B67,"Account#"&amp;$S$15)),2)</f>
        <v>#VALUE!</v>
      </c>
      <c r="T67" s="108" t="e">
        <f>ROUND(([2]!HsGetValue("FCC","Scenario#"&amp;$B$2,"Years#"&amp;$B$4,"Period#"&amp;$B$3,"View#"&amp;$B$10,"Consolidation#"&amp;$B$13,"Data Source#"&amp;$B$11,"Intercompany#"&amp;$B$14,"Movement#"&amp;$B$12,"Custom1#"&amp;$B$6,"Custom2#"&amp;$B$7,"Custom3#"&amp;$B$8,"Custom4#"&amp;$B$9,"Entity#"&amp;$B67,"Account#"&amp;$T$15)),2)</f>
        <v>#VALUE!</v>
      </c>
      <c r="U67" s="108" t="e">
        <f>ROUND(([2]!HsGetValue("FCC","Scenario#"&amp;$B$2,"Years#"&amp;$B$4,"Period#"&amp;$B$3,"View#"&amp;$B$10,"Consolidation#"&amp;$B$13,"Data Source#"&amp;$B$11,"Intercompany#"&amp;$B$14,"Movement#"&amp;$B$12,"Custom1#"&amp;$B$6,"Custom2#"&amp;$B$7,"Custom3#"&amp;$B$8,"Custom4#"&amp;$B$9,"Entity#"&amp;$B67,"Account#"&amp;$U$15)),2)</f>
        <v>#VALUE!</v>
      </c>
      <c r="V67" s="108"/>
      <c r="W67" s="108" t="e">
        <f>ROUND(([2]!HsGetValue("FCC","Scenario#"&amp;$B$2,"Years#"&amp;$B$4,"Period#"&amp;$B$3,"View#"&amp;$B$10,"Consolidation#"&amp;$B$13,"Data Source#"&amp;$B$11,"Intercompany#"&amp;$B$14,"Movement#"&amp;$B$12,"Custom1#"&amp;$B$6,"Custom2#"&amp;$B$7,"Custom3#"&amp;$B$8,"Custom4#"&amp;$B$9,"Entity#"&amp;$B67,"Account#"&amp;$W$15)),2)</f>
        <v>#VALUE!</v>
      </c>
      <c r="X67" s="108" t="e">
        <f>ROUND(([2]!HsGetValue("FCC","Scenario#"&amp;$B$2,"Years#"&amp;$B$4,"Period#"&amp;$B$3,"View#"&amp;$B$10,"Consolidation#"&amp;$B$13,"Data Source#"&amp;$B$11,"Intercompany#"&amp;$B$14,"Movement#"&amp;$B$12,"Custom1#"&amp;$B$6,"Custom2#"&amp;$B$7,"Custom3#"&amp;$B$8,"Custom4#"&amp;$B$9,"Entity#"&amp;$B67,"Account#"&amp;$X$15)),2)</f>
        <v>#VALUE!</v>
      </c>
      <c r="Y67" s="108" t="e">
        <f>ROUND(([2]!HsGetValue("FCC","Scenario#"&amp;$B$2,"Years#"&amp;$B$4,"Period#"&amp;$B$3,"View#"&amp;$B$10,"Consolidation#"&amp;$B$13,"Data Source#"&amp;$B$11,"Intercompany#"&amp;$B$14,"Movement#"&amp;$B$12,"Custom1#"&amp;$B$6,"Custom2#"&amp;$B$7,"Custom3#"&amp;$B$8,"Custom4#"&amp;$B$9,"Entity#"&amp;$B67,"Account#"&amp;$Y$15)+[2]!HsGetValue("FCC","Scenario#"&amp;$B$2,"Years#"&amp;$B$4,"Period#"&amp;$B$3,"View#"&amp;$B$10,"Consolidation#"&amp;$B$13,"Data Source#"&amp;$B$11,"Intercompany#"&amp;$B$14,"Movement#"&amp;$B$12,"Custom1#"&amp;$B$6,"Custom2#"&amp;$B$7,"Custom3#"&amp;$B$8,"Custom4#"&amp;$B$9,"Entity#"&amp;$B67,"Account#"&amp;$Y$16)),2)</f>
        <v>#VALUE!</v>
      </c>
    </row>
    <row r="68" spans="1:25">
      <c r="A68" s="107" t="s">
        <v>387</v>
      </c>
      <c r="B68" s="107" t="s">
        <v>312</v>
      </c>
      <c r="C68" s="23">
        <v>49000</v>
      </c>
      <c r="D68" s="23" t="s">
        <v>142</v>
      </c>
      <c r="E68" t="s">
        <v>88</v>
      </c>
      <c r="F68" s="22" t="e">
        <f t="shared" si="0"/>
        <v>#VALUE!</v>
      </c>
      <c r="G68" s="121" t="s">
        <v>570</v>
      </c>
      <c r="H68" s="273" t="e">
        <f>ROUND(([2]!HsGetValue("FCC","Scenario#"&amp;$B$2,"Years#"&amp;$B$4,"Period#"&amp;$B$3,"View#"&amp;$B$10,"Consolidation#"&amp;$B$13,"Data Source#"&amp;$B$11,"Intercompany#"&amp;$B$14,"Movement#"&amp;$B$12,"Custom1#"&amp;$B$6,"Custom2#"&amp;$B$7,"Custom3#"&amp;$B$8,"Custom4#"&amp;$B$9,"Entity#"&amp;$B68,"Account#"&amp;$H$15)+[2]!HsGetValue("FCC","Scenario#"&amp;$B$2,"Years#"&amp;$B$4,"Period#"&amp;$B$3,"View#"&amp;$B$10,"Consolidation#"&amp;$B$13,"Data Source#"&amp;$B$11,"Intercompany#"&amp;$B$14,"Movement#"&amp;$B$12,"Custom1#"&amp;$B$6,"Custom2#"&amp;$B$7,"Custom3#"&amp;$B$8,"Custom4#"&amp;$B$9,"Entity#"&amp;$B68,"Account#"&amp;$H$16)),2)</f>
        <v>#VALUE!</v>
      </c>
      <c r="I68" s="108" t="e">
        <f>ROUND(([2]!HsGetValue("FCC","Scenario#"&amp;$B$2,"Years#"&amp;$B$4,"Period#"&amp;$B$3,"View#"&amp;$B$10,"Consolidation#"&amp;$B$13,"Data Source#"&amp;$B$11,"Intercompany#"&amp;$B$14,"Movement#"&amp;$B$12,"Custom1#"&amp;$B$6,"Custom2#"&amp;$B$7,"Custom3#"&amp;$B$8,"Custom4#"&amp;$B$9,"Entity#"&amp;$B68,"Account#"&amp;$I$15)+[2]!HsGetValue("FCC","Scenario#"&amp;$B$2,"Years#"&amp;$B$4,"Period#"&amp;$B$3,"View#"&amp;$B$10,"Consolidation#"&amp;$B$13,"Data Source#"&amp;$B$11,"Intercompany#"&amp;$B$14,"Movement#"&amp;$B$12,"Custom1#"&amp;$B$6,"Custom2#"&amp;$B$7,"Custom3#"&amp;$B$8,"Custom4#"&amp;$B$9,"Entity#"&amp;$B68,"Account#"&amp;$I$16)+[2]!HsGetValue("FCC","Scenario#"&amp;$B$2,"Years#"&amp;$B$4,"Period#"&amp;$B$3,"View#"&amp;$B$10,"Consolidation#"&amp;$B$13,"Data Source#"&amp;$B$11,"Intercompany#"&amp;$B$14,"Movement#"&amp;$B$12,"Custom1#"&amp;$B$6,"Custom2#"&amp;$B$7,"Custom3#"&amp;$B$8,"Custom4#"&amp;$B$9,"Entity#"&amp;$B68,"Account#"&amp;$I$17)),2)</f>
        <v>#VALUE!</v>
      </c>
      <c r="J68" s="24" t="e">
        <f>ROUND(([2]!HsGetValue("FCC","Scenario#"&amp;$B$2,"Years#"&amp;$B$4,"Period#"&amp;$B$3,"View#"&amp;$B$10,"Consolidation#"&amp;$B$13,"Data Source#"&amp;$B$11,"Intercompany#"&amp;$B$14,"Movement#"&amp;$B$12,"Custom1#"&amp;$B$6,"Custom2#"&amp;$B$7,"Custom3#"&amp;$B$8,"Custom4#"&amp;$B$9,"Entity#"&amp;$B68,"Account#"&amp;$J$15)+[2]!HsGetValue("FCC","Scenario#"&amp;$B$2,"Years#"&amp;$B$4,"Period#"&amp;$B$3,"View#"&amp;$B$10,"Consolidation#"&amp;$B$13,"Data Source#"&amp;$B$11,"Intercompany#"&amp;$B$14,"Movement#"&amp;$B$12,"Custom1#"&amp;$B$6,"Custom2#"&amp;$B$7,"Custom3#"&amp;$B$8,"Custom4#"&amp;$B$9,"Entity#"&amp;$B68,"Account#"&amp;$J$16)),2)</f>
        <v>#VALUE!</v>
      </c>
      <c r="K68" s="108">
        <f>1089383.87-170553.97</f>
        <v>918829.90000000014</v>
      </c>
      <c r="L68" s="108" t="e">
        <f>ROUND(([2]!HsGetValue("FCC","Scenario#"&amp;$B$2,"Years#"&amp;$B$4,"Period#"&amp;$B$3,"View#"&amp;$B$10,"Consolidation#"&amp;$B$13,"Data Source#"&amp;$B$11,"Intercompany#"&amp;$B$14,"Movement#"&amp;$B$12,"Custom1#"&amp;$B$6,"Custom2#"&amp;$B$7,"Custom3#"&amp;$B$8,"Custom4#"&amp;$B$9,"Entity#"&amp;$B68,"Account#"&amp;$L$17)+[2]!HsGetValue("FCC","Scenario#"&amp;$B$2,"Years#"&amp;$B$4,"Period#"&amp;$B$3,"View#"&amp;$B$10,"Consolidation#"&amp;$B$13,"Data Source#"&amp;$B$11,"Intercompany#"&amp;$B$14,"Movement#"&amp;$B$12,"Custom1#"&amp;$B$6,"Custom2#"&amp;$B$7,"Custom3#"&amp;$B$8,"Custom4#"&amp;$B$9,"Entity#"&amp;$B68,"Account#"&amp;$L$18)),2)</f>
        <v>#VALUE!</v>
      </c>
      <c r="M68" s="108" t="e">
        <f>ROUND(([2]!HsGetValue("FCC","Scenario#"&amp;$B$2,"Years#"&amp;$B$4,"Period#"&amp;$B$3,"View#"&amp;$B$10,"Consolidation#"&amp;$B$13,"Data Source#"&amp;$B$11,"Intercompany#"&amp;$B$14,"Movement#"&amp;$B$12,"Custom1#"&amp;$B$6,"Custom2#"&amp;$B$7,"Custom3#"&amp;$B$8,"Custom4#"&amp;$B$9,"Entity#"&amp;$B68,"Account#"&amp;$M$15)+[2]!HsGetValue("FCC","Scenario#"&amp;$B$2,"Years#"&amp;$B$4,"Period#"&amp;$B$3,"View#"&amp;$B$10,"Consolidation#"&amp;$B$13,"Data Source#"&amp;$B$11,"Intercompany#"&amp;$B$14,"Movement#"&amp;$B$12,"Custom1#"&amp;$B$6,"Custom2#"&amp;$B$7,"Custom3#"&amp;$B$8,"Custom4#"&amp;$B$9,"Entity#"&amp;$B68,"Account#"&amp;$M$16)),2)</f>
        <v>#VALUE!</v>
      </c>
      <c r="N68" s="189" t="e">
        <f>ROUND(([2]!HsGetValue("FCC","Scenario#"&amp;$B$2,"Years#"&amp;$B$4,"Period#"&amp;$B$3,"View#"&amp;$B$10,"Consolidation#"&amp;$B$13,"Data Source#"&amp;$B$11,"Intercompany#"&amp;$B$14,"Movement#"&amp;$B$12,"Custom1#"&amp;$B$6,"Custom2#"&amp;$B$7,"Custom3#"&amp;$B$8,"Custom4#"&amp;$B$9,"Entity#"&amp;$B68,"Account#"&amp;$N$14)+[2]!HsGetValue("FCC","Scenario#"&amp;$B$2,"Years#"&amp;$B$4,"Period#"&amp;$B$3,"View#"&amp;$B$10,"Consolidation#"&amp;$B$13,"Data Source#"&amp;$B$11,"Intercompany#"&amp;$B$14,"Movement#"&amp;$B$12,"Custom1#"&amp;$B$6,"Custom2#"&amp;$B$7,"Custom3#"&amp;$B$8,"Custom4#"&amp;$B$9,"Entity#"&amp;$B68,"Account#"&amp;$N$15)+[2]!HsGetValue("FCC","Scenario#"&amp;$B$2,"Years#"&amp;$B$4,"Period#"&amp;$B$3,"View#"&amp;$B$10,"Consolidation#"&amp;$B$13,"Data Source#"&amp;$B$11,"Intercompany#"&amp;$B$14,"Movement#"&amp;$B$12,"Custom1#"&amp;$B$6,"Custom2#"&amp;$B$7,"Custom3#"&amp;$B$8,"Custom4#"&amp;$B$9,"Entity#"&amp;$B68,"Account#"&amp;$N$16)+[2]!HsGetValue("FCC","Scenario#"&amp;$B$2,"Years#"&amp;$B$4,"Period#"&amp;$B$3,"View#"&amp;$B$10,"Consolidation#"&amp;$B$13,"Data Source#"&amp;$B$11,"Intercompany#"&amp;$B$14,"Movement#"&amp;$B$12,"Custom1#"&amp;$B$6,"Custom2#"&amp;$B$7,"Custom3#"&amp;$B$8,"Custom4#"&amp;$B$9,"Entity#"&amp;$B68,"Account#"&amp;$N$17)+[2]!HsGetValue("FCC","Scenario#"&amp;$B$2,"Years#"&amp;$B$4,"Period#"&amp;$B$3,"View#"&amp;$B$10,"Consolidation#"&amp;$B$13,"Data Source#"&amp;$B$11,"Intercompany#"&amp;$B$14,"Movement#"&amp;$B$12,"Custom1#"&amp;$B$6,"Custom2#"&amp;$B$7,"Custom3#"&amp;$B$8,"Custom4#"&amp;$B$9,"Entity#"&amp;$B68,"Account#"&amp;$N$18)),2)</f>
        <v>#VALUE!</v>
      </c>
      <c r="O68" s="189" t="e">
        <f>ROUND(([2]!HsGetValue("FCC","Scenario#"&amp;$B$2,"Years#"&amp;$B$4,"Period#"&amp;$B$3,"View#"&amp;$B$10,"Consolidation#"&amp;$B$13,"Data Source#"&amp;$B$11,"Intercompany#"&amp;$B$14,"Movement#"&amp;$B$12,"Custom1#"&amp;$B$6,"Custom2#"&amp;$B$7,"Custom3#"&amp;$B$8,"Custom4#"&amp;$B$9,"Entity#"&amp;$B68,"Account#"&amp;$O$15)),2)</f>
        <v>#VALUE!</v>
      </c>
      <c r="P68" s="108" t="e">
        <f>ROUND(([2]!HsGetValue("FCC","Scenario#"&amp;$B$2,"Years#"&amp;$B$4,"Period#"&amp;$B$3,"View#"&amp;$B$10,"Consolidation#"&amp;$B$13,"Data Source#"&amp;$B$11,"Intercompany#"&amp;$B$14,"Movement#"&amp;$B$12,"Custom1#"&amp;$B$6,"Custom2#"&amp;$B$7,"Custom3#"&amp;$B$8,"Custom4#"&amp;$B$9,"Entity#"&amp;$B68,"Account#"&amp;$P$15)+[2]!HsGetValue("FCC","Scenario#"&amp;$B$2,"Years#"&amp;$B$4,"Period#"&amp;$B$3,"View#"&amp;$B$10,"Consolidation#"&amp;$B$13,"Data Source#"&amp;$B$11,"Intercompany#"&amp;$B$14,"Movement#"&amp;$B$12,"Custom1#"&amp;$B$6,"Custom2#"&amp;$B$7,"Custom3#"&amp;$B$8,"Custom4#"&amp;$B$9,"Entity#"&amp;$B68,"Account#"&amp;$P$16)),2)</f>
        <v>#VALUE!</v>
      </c>
      <c r="Q68" s="108" t="e">
        <f>ROUND(([2]!HsGetValue("FCC","Scenario#"&amp;$B$2,"Years#"&amp;$B$4,"Period#"&amp;$B$3,"View#"&amp;$B$10,"Consolidation#"&amp;$B$13,"Data Source#"&amp;$B$11,"Intercompany#"&amp;$B$14,"Movement#"&amp;$B$12,"Custom1#"&amp;$B$6,"Custom2#"&amp;$B$7,"Custom3#"&amp;$B$8,"Custom4#"&amp;$B$9,"Entity#"&amp;$B68,"Account#"&amp;$Q$15)+[2]!HsGetValue("FCC","Scenario#"&amp;$B$2,"Years#"&amp;$B$4,"Period#"&amp;$B$3,"View#"&amp;$B$10,"Consolidation#"&amp;$B$13,"Data Source#"&amp;$B$11,"Intercompany#"&amp;$B$14,"Movement#"&amp;$B$12,"Custom1#"&amp;$B$6,"Custom2#"&amp;$B$7,"Custom3#"&amp;$B$8,"Custom4#"&amp;$B$9,"Entity#"&amp;$B68,"Account#"&amp;$Q$16)),2)</f>
        <v>#VALUE!</v>
      </c>
      <c r="R68" s="108" t="e">
        <f>ROUND(([2]!HsGetValue("FCC","Scenario#"&amp;$B$2,"Years#"&amp;$B$4,"Period#"&amp;$B$3,"View#"&amp;$B$10,"Consolidation#"&amp;$B$13,"Data Source#"&amp;$B$11,"Intercompany#"&amp;$B$14,"Movement#"&amp;$B$12,"Custom1#"&amp;$B$6,"Custom2#"&amp;$B$7,"Custom3#"&amp;$B$8,"Custom4#"&amp;$B$9,"Entity#"&amp;$B68,"Account#"&amp;$R$15)+[2]!HsGetValue("FCC","Scenario#"&amp;$B$2,"Years#"&amp;$B$4,"Period#"&amp;$B$3,"View#"&amp;$B$10,"Consolidation#"&amp;$B$13,"Data Source#"&amp;$B$11,"Intercompany#"&amp;$B$14,"Movement#"&amp;$B$12,"Custom1#"&amp;$B$6,"Custom2#"&amp;$B$7,"Custom3#"&amp;$B$8,"Custom4#"&amp;$B$9,"Entity#"&amp;$B68,"Account#"&amp;$R$16)),2)</f>
        <v>#VALUE!</v>
      </c>
      <c r="S68" s="108" t="e">
        <f>ROUND(([2]!HsGetValue("FCC","Scenario#"&amp;$B$2,"Years#"&amp;$B$4,"Period#"&amp;$B$3,"View#"&amp;$B$10,"Consolidation#"&amp;$B$13,"Data Source#"&amp;$B$11,"Intercompany#"&amp;$B$14,"Movement#"&amp;$B$12,"Custom1#"&amp;$B$6,"Custom2#"&amp;$B$7,"Custom3#"&amp;$B$8,"Custom4#"&amp;$B$9,"Entity#"&amp;$B68,"Account#"&amp;$S$15)),2)</f>
        <v>#VALUE!</v>
      </c>
      <c r="T68" s="108" t="e">
        <f>ROUND(([2]!HsGetValue("FCC","Scenario#"&amp;$B$2,"Years#"&amp;$B$4,"Period#"&amp;$B$3,"View#"&amp;$B$10,"Consolidation#"&amp;$B$13,"Data Source#"&amp;$B$11,"Intercompany#"&amp;$B$14,"Movement#"&amp;$B$12,"Custom1#"&amp;$B$6,"Custom2#"&amp;$B$7,"Custom3#"&amp;$B$8,"Custom4#"&amp;$B$9,"Entity#"&amp;$B68,"Account#"&amp;$T$15)),2)</f>
        <v>#VALUE!</v>
      </c>
      <c r="U68" s="108" t="e">
        <f>ROUND(([2]!HsGetValue("FCC","Scenario#"&amp;$B$2,"Years#"&amp;$B$4,"Period#"&amp;$B$3,"View#"&amp;$B$10,"Consolidation#"&amp;$B$13,"Data Source#"&amp;$B$11,"Intercompany#"&amp;$B$14,"Movement#"&amp;$B$12,"Custom1#"&amp;$B$6,"Custom2#"&amp;$B$7,"Custom3#"&amp;$B$8,"Custom4#"&amp;$B$9,"Entity#"&amp;$B68,"Account#"&amp;$U$15)),2)</f>
        <v>#VALUE!</v>
      </c>
      <c r="V68" s="108"/>
      <c r="W68" s="108" t="e">
        <f>ROUND(([2]!HsGetValue("FCC","Scenario#"&amp;$B$2,"Years#"&amp;$B$4,"Period#"&amp;$B$3,"View#"&amp;$B$10,"Consolidation#"&amp;$B$13,"Data Source#"&amp;$B$11,"Intercompany#"&amp;$B$14,"Movement#"&amp;$B$12,"Custom1#"&amp;$B$6,"Custom2#"&amp;$B$7,"Custom3#"&amp;$B$8,"Custom4#"&amp;$B$9,"Entity#"&amp;$B68,"Account#"&amp;$W$15)),2)</f>
        <v>#VALUE!</v>
      </c>
      <c r="X68" s="108" t="e">
        <f>ROUND(([2]!HsGetValue("FCC","Scenario#"&amp;$B$2,"Years#"&amp;$B$4,"Period#"&amp;$B$3,"View#"&amp;$B$10,"Consolidation#"&amp;$B$13,"Data Source#"&amp;$B$11,"Intercompany#"&amp;$B$14,"Movement#"&amp;$B$12,"Custom1#"&amp;$B$6,"Custom2#"&amp;$B$7,"Custom3#"&amp;$B$8,"Custom4#"&amp;$B$9,"Entity#"&amp;$B68,"Account#"&amp;$X$15)),2)</f>
        <v>#VALUE!</v>
      </c>
      <c r="Y68" s="108" t="e">
        <f>ROUND(([2]!HsGetValue("FCC","Scenario#"&amp;$B$2,"Years#"&amp;$B$4,"Period#"&amp;$B$3,"View#"&amp;$B$10,"Consolidation#"&amp;$B$13,"Data Source#"&amp;$B$11,"Intercompany#"&amp;$B$14,"Movement#"&amp;$B$12,"Custom1#"&amp;$B$6,"Custom2#"&amp;$B$7,"Custom3#"&amp;$B$8,"Custom4#"&amp;$B$9,"Entity#"&amp;$B68,"Account#"&amp;$Y$15)+[2]!HsGetValue("FCC","Scenario#"&amp;$B$2,"Years#"&amp;$B$4,"Period#"&amp;$B$3,"View#"&amp;$B$10,"Consolidation#"&amp;$B$13,"Data Source#"&amp;$B$11,"Intercompany#"&amp;$B$14,"Movement#"&amp;$B$12,"Custom1#"&amp;$B$6,"Custom2#"&amp;$B$7,"Custom3#"&amp;$B$8,"Custom4#"&amp;$B$9,"Entity#"&amp;$B68,"Account#"&amp;$Y$16)),2)</f>
        <v>#VALUE!</v>
      </c>
    </row>
    <row r="69" spans="1:25">
      <c r="A69" s="107" t="s">
        <v>387</v>
      </c>
      <c r="B69" s="107" t="s">
        <v>313</v>
      </c>
      <c r="C69" s="23">
        <v>49200</v>
      </c>
      <c r="D69" s="23" t="s">
        <v>142</v>
      </c>
      <c r="E69" t="s">
        <v>89</v>
      </c>
      <c r="F69" s="22" t="e">
        <f t="shared" si="0"/>
        <v>#VALUE!</v>
      </c>
      <c r="G69" s="121" t="s">
        <v>570</v>
      </c>
      <c r="H69" s="273" t="e">
        <f>ROUND(([2]!HsGetValue("FCC","Scenario#"&amp;$B$2,"Years#"&amp;$B$4,"Period#"&amp;$B$3,"View#"&amp;$B$10,"Consolidation#"&amp;$B$13,"Data Source#"&amp;$B$11,"Intercompany#"&amp;$B$14,"Movement#"&amp;$B$12,"Custom1#"&amp;$B$6,"Custom2#"&amp;$B$7,"Custom3#"&amp;$B$8,"Custom4#"&amp;$B$9,"Entity#"&amp;$B69,"Account#"&amp;$H$15)+[2]!HsGetValue("FCC","Scenario#"&amp;$B$2,"Years#"&amp;$B$4,"Period#"&amp;$B$3,"View#"&amp;$B$10,"Consolidation#"&amp;$B$13,"Data Source#"&amp;$B$11,"Intercompany#"&amp;$B$14,"Movement#"&amp;$B$12,"Custom1#"&amp;$B$6,"Custom2#"&amp;$B$7,"Custom3#"&amp;$B$8,"Custom4#"&amp;$B$9,"Entity#"&amp;$B69,"Account#"&amp;$H$16)),2)</f>
        <v>#VALUE!</v>
      </c>
      <c r="I69" s="108" t="e">
        <f>ROUND(([2]!HsGetValue("FCC","Scenario#"&amp;$B$2,"Years#"&amp;$B$4,"Period#"&amp;$B$3,"View#"&amp;$B$10,"Consolidation#"&amp;$B$13,"Data Source#"&amp;$B$11,"Intercompany#"&amp;$B$14,"Movement#"&amp;$B$12,"Custom1#"&amp;$B$6,"Custom2#"&amp;$B$7,"Custom3#"&amp;$B$8,"Custom4#"&amp;$B$9,"Entity#"&amp;$B69,"Account#"&amp;$I$15)+[2]!HsGetValue("FCC","Scenario#"&amp;$B$2,"Years#"&amp;$B$4,"Period#"&amp;$B$3,"View#"&amp;$B$10,"Consolidation#"&amp;$B$13,"Data Source#"&amp;$B$11,"Intercompany#"&amp;$B$14,"Movement#"&amp;$B$12,"Custom1#"&amp;$B$6,"Custom2#"&amp;$B$7,"Custom3#"&amp;$B$8,"Custom4#"&amp;$B$9,"Entity#"&amp;$B69,"Account#"&amp;$I$16)+[2]!HsGetValue("FCC","Scenario#"&amp;$B$2,"Years#"&amp;$B$4,"Period#"&amp;$B$3,"View#"&amp;$B$10,"Consolidation#"&amp;$B$13,"Data Source#"&amp;$B$11,"Intercompany#"&amp;$B$14,"Movement#"&amp;$B$12,"Custom1#"&amp;$B$6,"Custom2#"&amp;$B$7,"Custom3#"&amp;$B$8,"Custom4#"&amp;$B$9,"Entity#"&amp;$B69,"Account#"&amp;$I$17)),2)</f>
        <v>#VALUE!</v>
      </c>
      <c r="J69" s="24" t="e">
        <f>ROUND(([2]!HsGetValue("FCC","Scenario#"&amp;$B$2,"Years#"&amp;$B$4,"Period#"&amp;$B$3,"View#"&amp;$B$10,"Consolidation#"&amp;$B$13,"Data Source#"&amp;$B$11,"Intercompany#"&amp;$B$14,"Movement#"&amp;$B$12,"Custom1#"&amp;$B$6,"Custom2#"&amp;$B$7,"Custom3#"&amp;$B$8,"Custom4#"&amp;$B$9,"Entity#"&amp;$B69,"Account#"&amp;$J$15)+[2]!HsGetValue("FCC","Scenario#"&amp;$B$2,"Years#"&amp;$B$4,"Period#"&amp;$B$3,"View#"&amp;$B$10,"Consolidation#"&amp;$B$13,"Data Source#"&amp;$B$11,"Intercompany#"&amp;$B$14,"Movement#"&amp;$B$12,"Custom1#"&amp;$B$6,"Custom2#"&amp;$B$7,"Custom3#"&amp;$B$8,"Custom4#"&amp;$B$9,"Entity#"&amp;$B69,"Account#"&amp;$J$16)),2)</f>
        <v>#VALUE!</v>
      </c>
      <c r="K69" s="108">
        <f>750095.7-231057.35</f>
        <v>519038.35</v>
      </c>
      <c r="L69" s="108" t="e">
        <f>ROUND(([2]!HsGetValue("FCC","Scenario#"&amp;$B$2,"Years#"&amp;$B$4,"Period#"&amp;$B$3,"View#"&amp;$B$10,"Consolidation#"&amp;$B$13,"Data Source#"&amp;$B$11,"Intercompany#"&amp;$B$14,"Movement#"&amp;$B$12,"Custom1#"&amp;$B$6,"Custom2#"&amp;$B$7,"Custom3#"&amp;$B$8,"Custom4#"&amp;$B$9,"Entity#"&amp;$B69,"Account#"&amp;$L$17)+[2]!HsGetValue("FCC","Scenario#"&amp;$B$2,"Years#"&amp;$B$4,"Period#"&amp;$B$3,"View#"&amp;$B$10,"Consolidation#"&amp;$B$13,"Data Source#"&amp;$B$11,"Intercompany#"&amp;$B$14,"Movement#"&amp;$B$12,"Custom1#"&amp;$B$6,"Custom2#"&amp;$B$7,"Custom3#"&amp;$B$8,"Custom4#"&amp;$B$9,"Entity#"&amp;$B69,"Account#"&amp;$L$18)),2)</f>
        <v>#VALUE!</v>
      </c>
      <c r="M69" s="108" t="e">
        <f>ROUND(([2]!HsGetValue("FCC","Scenario#"&amp;$B$2,"Years#"&amp;$B$4,"Period#"&amp;$B$3,"View#"&amp;$B$10,"Consolidation#"&amp;$B$13,"Data Source#"&amp;$B$11,"Intercompany#"&amp;$B$14,"Movement#"&amp;$B$12,"Custom1#"&amp;$B$6,"Custom2#"&amp;$B$7,"Custom3#"&amp;$B$8,"Custom4#"&amp;$B$9,"Entity#"&amp;$B69,"Account#"&amp;$M$15)+[2]!HsGetValue("FCC","Scenario#"&amp;$B$2,"Years#"&amp;$B$4,"Period#"&amp;$B$3,"View#"&amp;$B$10,"Consolidation#"&amp;$B$13,"Data Source#"&amp;$B$11,"Intercompany#"&amp;$B$14,"Movement#"&amp;$B$12,"Custom1#"&amp;$B$6,"Custom2#"&amp;$B$7,"Custom3#"&amp;$B$8,"Custom4#"&amp;$B$9,"Entity#"&amp;$B69,"Account#"&amp;$M$16)),2)</f>
        <v>#VALUE!</v>
      </c>
      <c r="N69" s="189" t="e">
        <f>ROUND(([2]!HsGetValue("FCC","Scenario#"&amp;$B$2,"Years#"&amp;$B$4,"Period#"&amp;$B$3,"View#"&amp;$B$10,"Consolidation#"&amp;$B$13,"Data Source#"&amp;$B$11,"Intercompany#"&amp;$B$14,"Movement#"&amp;$B$12,"Custom1#"&amp;$B$6,"Custom2#"&amp;$B$7,"Custom3#"&amp;$B$8,"Custom4#"&amp;$B$9,"Entity#"&amp;$B69,"Account#"&amp;$N$14)+[2]!HsGetValue("FCC","Scenario#"&amp;$B$2,"Years#"&amp;$B$4,"Period#"&amp;$B$3,"View#"&amp;$B$10,"Consolidation#"&amp;$B$13,"Data Source#"&amp;$B$11,"Intercompany#"&amp;$B$14,"Movement#"&amp;$B$12,"Custom1#"&amp;$B$6,"Custom2#"&amp;$B$7,"Custom3#"&amp;$B$8,"Custom4#"&amp;$B$9,"Entity#"&amp;$B69,"Account#"&amp;$N$15)+[2]!HsGetValue("FCC","Scenario#"&amp;$B$2,"Years#"&amp;$B$4,"Period#"&amp;$B$3,"View#"&amp;$B$10,"Consolidation#"&amp;$B$13,"Data Source#"&amp;$B$11,"Intercompany#"&amp;$B$14,"Movement#"&amp;$B$12,"Custom1#"&amp;$B$6,"Custom2#"&amp;$B$7,"Custom3#"&amp;$B$8,"Custom4#"&amp;$B$9,"Entity#"&amp;$B69,"Account#"&amp;$N$16)+[2]!HsGetValue("FCC","Scenario#"&amp;$B$2,"Years#"&amp;$B$4,"Period#"&amp;$B$3,"View#"&amp;$B$10,"Consolidation#"&amp;$B$13,"Data Source#"&amp;$B$11,"Intercompany#"&amp;$B$14,"Movement#"&amp;$B$12,"Custom1#"&amp;$B$6,"Custom2#"&amp;$B$7,"Custom3#"&amp;$B$8,"Custom4#"&amp;$B$9,"Entity#"&amp;$B69,"Account#"&amp;$N$17)+[2]!HsGetValue("FCC","Scenario#"&amp;$B$2,"Years#"&amp;$B$4,"Period#"&amp;$B$3,"View#"&amp;$B$10,"Consolidation#"&amp;$B$13,"Data Source#"&amp;$B$11,"Intercompany#"&amp;$B$14,"Movement#"&amp;$B$12,"Custom1#"&amp;$B$6,"Custom2#"&amp;$B$7,"Custom3#"&amp;$B$8,"Custom4#"&amp;$B$9,"Entity#"&amp;$B69,"Account#"&amp;$N$18)),2)</f>
        <v>#VALUE!</v>
      </c>
      <c r="O69" s="189" t="e">
        <f>ROUND(([2]!HsGetValue("FCC","Scenario#"&amp;$B$2,"Years#"&amp;$B$4,"Period#"&amp;$B$3,"View#"&amp;$B$10,"Consolidation#"&amp;$B$13,"Data Source#"&amp;$B$11,"Intercompany#"&amp;$B$14,"Movement#"&amp;$B$12,"Custom1#"&amp;$B$6,"Custom2#"&amp;$B$7,"Custom3#"&amp;$B$8,"Custom4#"&amp;$B$9,"Entity#"&amp;$B69,"Account#"&amp;$O$15)),2)</f>
        <v>#VALUE!</v>
      </c>
      <c r="P69" s="108" t="e">
        <f>ROUND(([2]!HsGetValue("FCC","Scenario#"&amp;$B$2,"Years#"&amp;$B$4,"Period#"&amp;$B$3,"View#"&amp;$B$10,"Consolidation#"&amp;$B$13,"Data Source#"&amp;$B$11,"Intercompany#"&amp;$B$14,"Movement#"&amp;$B$12,"Custom1#"&amp;$B$6,"Custom2#"&amp;$B$7,"Custom3#"&amp;$B$8,"Custom4#"&amp;$B$9,"Entity#"&amp;$B69,"Account#"&amp;$P$15)+[2]!HsGetValue("FCC","Scenario#"&amp;$B$2,"Years#"&amp;$B$4,"Period#"&amp;$B$3,"View#"&amp;$B$10,"Consolidation#"&amp;$B$13,"Data Source#"&amp;$B$11,"Intercompany#"&amp;$B$14,"Movement#"&amp;$B$12,"Custom1#"&amp;$B$6,"Custom2#"&amp;$B$7,"Custom3#"&amp;$B$8,"Custom4#"&amp;$B$9,"Entity#"&amp;$B69,"Account#"&amp;$P$16)),2)</f>
        <v>#VALUE!</v>
      </c>
      <c r="Q69" s="108" t="e">
        <f>ROUND(([2]!HsGetValue("FCC","Scenario#"&amp;$B$2,"Years#"&amp;$B$4,"Period#"&amp;$B$3,"View#"&amp;$B$10,"Consolidation#"&amp;$B$13,"Data Source#"&amp;$B$11,"Intercompany#"&amp;$B$14,"Movement#"&amp;$B$12,"Custom1#"&amp;$B$6,"Custom2#"&amp;$B$7,"Custom3#"&amp;$B$8,"Custom4#"&amp;$B$9,"Entity#"&amp;$B69,"Account#"&amp;$Q$15)+[2]!HsGetValue("FCC","Scenario#"&amp;$B$2,"Years#"&amp;$B$4,"Period#"&amp;$B$3,"View#"&amp;$B$10,"Consolidation#"&amp;$B$13,"Data Source#"&amp;$B$11,"Intercompany#"&amp;$B$14,"Movement#"&amp;$B$12,"Custom1#"&amp;$B$6,"Custom2#"&amp;$B$7,"Custom3#"&amp;$B$8,"Custom4#"&amp;$B$9,"Entity#"&amp;$B69,"Account#"&amp;$Q$16)),2)</f>
        <v>#VALUE!</v>
      </c>
      <c r="R69" s="108" t="e">
        <f>ROUND(([2]!HsGetValue("FCC","Scenario#"&amp;$B$2,"Years#"&amp;$B$4,"Period#"&amp;$B$3,"View#"&amp;$B$10,"Consolidation#"&amp;$B$13,"Data Source#"&amp;$B$11,"Intercompany#"&amp;$B$14,"Movement#"&amp;$B$12,"Custom1#"&amp;$B$6,"Custom2#"&amp;$B$7,"Custom3#"&amp;$B$8,"Custom4#"&amp;$B$9,"Entity#"&amp;$B69,"Account#"&amp;$R$15)+[2]!HsGetValue("FCC","Scenario#"&amp;$B$2,"Years#"&amp;$B$4,"Period#"&amp;$B$3,"View#"&amp;$B$10,"Consolidation#"&amp;$B$13,"Data Source#"&amp;$B$11,"Intercompany#"&amp;$B$14,"Movement#"&amp;$B$12,"Custom1#"&amp;$B$6,"Custom2#"&amp;$B$7,"Custom3#"&amp;$B$8,"Custom4#"&amp;$B$9,"Entity#"&amp;$B69,"Account#"&amp;$R$16)),2)</f>
        <v>#VALUE!</v>
      </c>
      <c r="S69" s="108" t="e">
        <f>ROUND(([2]!HsGetValue("FCC","Scenario#"&amp;$B$2,"Years#"&amp;$B$4,"Period#"&amp;$B$3,"View#"&amp;$B$10,"Consolidation#"&amp;$B$13,"Data Source#"&amp;$B$11,"Intercompany#"&amp;$B$14,"Movement#"&amp;$B$12,"Custom1#"&amp;$B$6,"Custom2#"&amp;$B$7,"Custom3#"&amp;$B$8,"Custom4#"&amp;$B$9,"Entity#"&amp;$B69,"Account#"&amp;$S$15)),2)</f>
        <v>#VALUE!</v>
      </c>
      <c r="T69" s="108" t="e">
        <f>ROUND(([2]!HsGetValue("FCC","Scenario#"&amp;$B$2,"Years#"&amp;$B$4,"Period#"&amp;$B$3,"View#"&amp;$B$10,"Consolidation#"&amp;$B$13,"Data Source#"&amp;$B$11,"Intercompany#"&amp;$B$14,"Movement#"&amp;$B$12,"Custom1#"&amp;$B$6,"Custom2#"&amp;$B$7,"Custom3#"&amp;$B$8,"Custom4#"&amp;$B$9,"Entity#"&amp;$B69,"Account#"&amp;$T$15)),2)</f>
        <v>#VALUE!</v>
      </c>
      <c r="U69" s="108" t="e">
        <f>ROUND(([2]!HsGetValue("FCC","Scenario#"&amp;$B$2,"Years#"&amp;$B$4,"Period#"&amp;$B$3,"View#"&amp;$B$10,"Consolidation#"&amp;$B$13,"Data Source#"&amp;$B$11,"Intercompany#"&amp;$B$14,"Movement#"&amp;$B$12,"Custom1#"&amp;$B$6,"Custom2#"&amp;$B$7,"Custom3#"&amp;$B$8,"Custom4#"&amp;$B$9,"Entity#"&amp;$B69,"Account#"&amp;$U$15)),2)</f>
        <v>#VALUE!</v>
      </c>
      <c r="V69" s="108"/>
      <c r="W69" s="108" t="e">
        <f>ROUND(([2]!HsGetValue("FCC","Scenario#"&amp;$B$2,"Years#"&amp;$B$4,"Period#"&amp;$B$3,"View#"&amp;$B$10,"Consolidation#"&amp;$B$13,"Data Source#"&amp;$B$11,"Intercompany#"&amp;$B$14,"Movement#"&amp;$B$12,"Custom1#"&amp;$B$6,"Custom2#"&amp;$B$7,"Custom3#"&amp;$B$8,"Custom4#"&amp;$B$9,"Entity#"&amp;$B69,"Account#"&amp;$W$15)),2)</f>
        <v>#VALUE!</v>
      </c>
      <c r="X69" s="108" t="e">
        <f>ROUND(([2]!HsGetValue("FCC","Scenario#"&amp;$B$2,"Years#"&amp;$B$4,"Period#"&amp;$B$3,"View#"&amp;$B$10,"Consolidation#"&amp;$B$13,"Data Source#"&amp;$B$11,"Intercompany#"&amp;$B$14,"Movement#"&amp;$B$12,"Custom1#"&amp;$B$6,"Custom2#"&amp;$B$7,"Custom3#"&amp;$B$8,"Custom4#"&amp;$B$9,"Entity#"&amp;$B69,"Account#"&amp;$X$15)),2)</f>
        <v>#VALUE!</v>
      </c>
      <c r="Y69" s="108" t="e">
        <f>ROUND(([2]!HsGetValue("FCC","Scenario#"&amp;$B$2,"Years#"&amp;$B$4,"Period#"&amp;$B$3,"View#"&amp;$B$10,"Consolidation#"&amp;$B$13,"Data Source#"&amp;$B$11,"Intercompany#"&amp;$B$14,"Movement#"&amp;$B$12,"Custom1#"&amp;$B$6,"Custom2#"&amp;$B$7,"Custom3#"&amp;$B$8,"Custom4#"&amp;$B$9,"Entity#"&amp;$B69,"Account#"&amp;$Y$15)+[2]!HsGetValue("FCC","Scenario#"&amp;$B$2,"Years#"&amp;$B$4,"Period#"&amp;$B$3,"View#"&amp;$B$10,"Consolidation#"&amp;$B$13,"Data Source#"&amp;$B$11,"Intercompany#"&amp;$B$14,"Movement#"&amp;$B$12,"Custom1#"&amp;$B$6,"Custom2#"&amp;$B$7,"Custom3#"&amp;$B$8,"Custom4#"&amp;$B$9,"Entity#"&amp;$B69,"Account#"&amp;$Y$16)),2)</f>
        <v>#VALUE!</v>
      </c>
    </row>
    <row r="70" spans="1:25" s="252" customFormat="1" ht="15" customHeight="1">
      <c r="A70" s="250"/>
      <c r="B70" s="250"/>
      <c r="C70" s="251"/>
      <c r="D70" s="251"/>
      <c r="F70" s="253"/>
      <c r="G70" s="254"/>
      <c r="H70" s="254"/>
      <c r="I70" s="254"/>
      <c r="J70" s="256"/>
      <c r="K70" s="254"/>
      <c r="L70" s="254"/>
      <c r="M70" s="254"/>
      <c r="N70" s="254"/>
      <c r="O70" s="254"/>
      <c r="P70" s="254"/>
      <c r="Q70" s="254"/>
      <c r="R70" s="254"/>
      <c r="S70" s="254"/>
      <c r="T70" s="254"/>
      <c r="U70" s="254"/>
      <c r="V70" s="254"/>
      <c r="W70" s="254"/>
      <c r="X70" s="254"/>
      <c r="Y70" s="254"/>
    </row>
    <row r="71" spans="1:25" ht="15" customHeight="1">
      <c r="A71" s="107" t="s">
        <v>387</v>
      </c>
      <c r="B71" s="107" t="s">
        <v>343</v>
      </c>
      <c r="C71" s="23" t="s">
        <v>206</v>
      </c>
      <c r="D71" s="23" t="s">
        <v>142</v>
      </c>
      <c r="E71" t="s">
        <v>148</v>
      </c>
      <c r="F71" s="22" t="e">
        <f t="shared" si="0"/>
        <v>#VALUE!</v>
      </c>
      <c r="G71" s="108" t="e">
        <f>ROUND(([2]!HsGetValue("FCC","Scenario#"&amp;$B$2,"Years#"&amp;$B$4,"Period#"&amp;$B$3,"View#"&amp;$B$10,"Consolidation#"&amp;$B$13,"Data Source#"&amp;B$11,"Intercompany#"&amp;$B$14,"Movement#"&amp;$B$12,"Custom1#"&amp;$B$6,"Custom2#"&amp;$B$7,"Custom3#"&amp;$B$8,"Custom4#"&amp;$B$9,"Entity#"&amp;$B71,"Account#"&amp;$G$15)+[2]!HsGetValue("FCC","Scenario#"&amp;$B$2,"Years#"&amp;$B$4,"Period#"&amp;$B$3,"View#"&amp;$B$10,"Consolidation#"&amp;$B$13,"Data Source#"&amp;B$11,"Intercompany#"&amp;$B$14,"Movement#"&amp;$B$12,"Custom1#"&amp;$B$6,"Custom2#"&amp;$B$7,"Custom3#"&amp;$B$8,"Custom4#"&amp;$B$9,"Entity#"&amp;$B71,"Account#"&amp;$G$16)),2)</f>
        <v>#VALUE!</v>
      </c>
      <c r="H71" s="108" t="e">
        <f>ROUND(([2]!HsGetValue("FCC","Scenario#"&amp;$B$2,"Years#"&amp;$B$4,"Period#"&amp;$B$3,"View#"&amp;$B$10,"Consolidation#"&amp;$B$13,"Data Source#"&amp;$B$11,"Intercompany#"&amp;$B$14,"Movement#"&amp;$B$12,"Custom1#"&amp;$B$6,"Custom2#"&amp;$B$7,"Custom3#"&amp;$B$8,"Custom4#"&amp;$B$9,"Entity#"&amp;$B71,"Account#"&amp;$H$15)+[2]!HsGetValue("FCC","Scenario#"&amp;$B$2,"Years#"&amp;$B$4,"Period#"&amp;$B$3,"View#"&amp;$B$10,"Consolidation#"&amp;$B$13,"Data Source#"&amp;$B$11,"Intercompany#"&amp;$B$14,"Movement#"&amp;$B$12,"Custom1#"&amp;$B$6,"Custom2#"&amp;$B$7,"Custom3#"&amp;$B$8,"Custom4#"&amp;$B$9,"Entity#"&amp;$B71,"Account#"&amp;$H$16)),2)</f>
        <v>#VALUE!</v>
      </c>
      <c r="I71" s="108" t="e">
        <f>ROUND(([2]!HsGetValue("FCC","Scenario#"&amp;$B$2,"Years#"&amp;$B$4,"Period#"&amp;$B$3,"View#"&amp;$B$10,"Consolidation#"&amp;$B$13,"Data Source#"&amp;$B$11,"Intercompany#"&amp;$B$14,"Movement#"&amp;$B$12,"Custom1#"&amp;$B$6,"Custom2#"&amp;$B$7,"Custom3#"&amp;$B$8,"Custom4#"&amp;$B$9,"Entity#"&amp;$B71,"Account#"&amp;$I$15)+[2]!HsGetValue("FCC","Scenario#"&amp;$B$2,"Years#"&amp;$B$4,"Period#"&amp;$B$3,"View#"&amp;$B$10,"Consolidation#"&amp;$B$13,"Data Source#"&amp;$B$11,"Intercompany#"&amp;$B$14,"Movement#"&amp;$B$12,"Custom1#"&amp;$B$6,"Custom2#"&amp;$B$7,"Custom3#"&amp;$B$8,"Custom4#"&amp;$B$9,"Entity#"&amp;$B71,"Account#"&amp;$I$16)+[2]!HsGetValue("FCC","Scenario#"&amp;$B$2,"Years#"&amp;$B$4,"Period#"&amp;$B$3,"View#"&amp;$B$10,"Consolidation#"&amp;$B$13,"Data Source#"&amp;$B$11,"Intercompany#"&amp;$B$14,"Movement#"&amp;$B$12,"Custom1#"&amp;$B$6,"Custom2#"&amp;$B$7,"Custom3#"&amp;$B$8,"Custom4#"&amp;$B$9,"Entity#"&amp;$B71,"Account#"&amp;$I$17)),2)</f>
        <v>#VALUE!</v>
      </c>
      <c r="J71" s="24" t="e">
        <f>ROUND(([2]!HsGetValue("FCC","Scenario#"&amp;$B$2,"Years#"&amp;$B$4,"Period#"&amp;$B$3,"View#"&amp;$B$10,"Consolidation#"&amp;$B$13,"Data Source#"&amp;$B$11,"Intercompany#"&amp;$B$14,"Movement#"&amp;$B$12,"Custom1#"&amp;$B$6,"Custom2#"&amp;$B$7,"Custom3#"&amp;$B$8,"Custom4#"&amp;$B$9,"Entity#"&amp;$B71,"Account#"&amp;$J$15)+[2]!HsGetValue("FCC","Scenario#"&amp;$B$2,"Years#"&amp;$B$4,"Period#"&amp;$B$3,"View#"&amp;$B$10,"Consolidation#"&amp;$B$13,"Data Source#"&amp;$B$11,"Intercompany#"&amp;$B$14,"Movement#"&amp;$B$12,"Custom1#"&amp;$B$6,"Custom2#"&amp;$B$7,"Custom3#"&amp;$B$8,"Custom4#"&amp;$B$9,"Entity#"&amp;$B71,"Account#"&amp;$J$16)),2)</f>
        <v>#VALUE!</v>
      </c>
      <c r="K71" s="108" t="e">
        <f>ROUND(([2]!HsGetValue("FCC","Scenario#"&amp;$B$2,"Years#"&amp;$B$4,"Period#"&amp;$B$3,"View#"&amp;$B$10,"Consolidation#"&amp;$B$13,"Data Source#"&amp;$B$11,"Intercompany#"&amp;$B$14,"Movement#"&amp;$B$12,"Custom1#"&amp;$B$6,"Custom2#"&amp;$B$7,"Custom3#"&amp;$B$8,"Custom4#"&amp;$B$9,"Entity#"&amp;$B71,"Account#"&amp;$K$15)+[2]!HsGetValue("FCC","Scenario#"&amp;$B$2,"Years#"&amp;$B$4,"Period#"&amp;$B$3,"View#"&amp;$B$10,"Consolidation#"&amp;$B$13,"Data Source#"&amp;$B$11,"Intercompany#"&amp;$B$14,"Movement#"&amp;$B$12,"Custom1#"&amp;$B$6,"Custom2#"&amp;$B$7,"Custom3#"&amp;$B$8,"Custom4#"&amp;$B$9,"Entity#"&amp;$B71,"Account#"&amp;$K$16)+[2]!HsGetValue("FCC","Scenario#"&amp;$B$2,"Years#"&amp;$B$4,"Period#"&amp;$B$3,"View#"&amp;$B$10,"Consolidation#"&amp;$B$13,"Data Source#"&amp;$B$11,"Intercompany#"&amp;$B$14,"Movement#"&amp;$B$12,"Custom1#"&amp;$B$6,"Custom2#"&amp;$B$7,"Custom3#"&amp;$B$8,"Custom4#"&amp;$B$9,"Entity#"&amp;$B71,"Account#"&amp;$K$17)+[2]!HsGetValue("FCC","Scenario#"&amp;$B$2,"Years#"&amp;$B$4,"Period#"&amp;$B$3,"View#"&amp;$B$10,"Consolidation#"&amp;$B$13,"Data Source#"&amp;$B$11,"Intercompany#"&amp;$B$14,"Movement#"&amp;$B$12,"Custom1#"&amp;$B$6,"Custom2#"&amp;$B$7,"Custom3#"&amp;$B$8,"Custom4#"&amp;$B$9,"Entity#"&amp;$B71,"Account#"&amp;$K$18)),2)</f>
        <v>#VALUE!</v>
      </c>
      <c r="L71" s="108" t="e">
        <f>ROUND(([2]!HsGetValue("FCC","Scenario#"&amp;$B$2,"Years#"&amp;$B$4,"Period#"&amp;$B$3,"View#"&amp;$B$10,"Consolidation#"&amp;$B$13,"Data Source#"&amp;$B$11,"Intercompany#"&amp;$B$14,"Movement#"&amp;$B$12,"Custom1#"&amp;$B$6,"Custom2#"&amp;$B$7,"Custom3#"&amp;$B$8,"Custom4#"&amp;$B$9,"Entity#"&amp;$B71,"Account#"&amp;$L$17)+[2]!HsGetValue("FCC","Scenario#"&amp;$B$2,"Years#"&amp;$B$4,"Period#"&amp;$B$3,"View#"&amp;$B$10,"Consolidation#"&amp;$B$13,"Data Source#"&amp;$B$11,"Intercompany#"&amp;$B$14,"Movement#"&amp;$B$12,"Custom1#"&amp;$B$6,"Custom2#"&amp;$B$7,"Custom3#"&amp;$B$8,"Custom4#"&amp;$B$9,"Entity#"&amp;$B71,"Account#"&amp;$L$18)),2)</f>
        <v>#VALUE!</v>
      </c>
      <c r="M71" s="108" t="e">
        <f>ROUND(([2]!HsGetValue("FCC","Scenario#"&amp;$B$2,"Years#"&amp;$B$4,"Period#"&amp;$B$3,"View#"&amp;$B$10,"Consolidation#"&amp;$B$13,"Data Source#"&amp;$B$11,"Intercompany#"&amp;$B$14,"Movement#"&amp;$B$12,"Custom1#"&amp;$B$6,"Custom2#"&amp;$B$7,"Custom3#"&amp;$B$8,"Custom4#"&amp;$B$9,"Entity#"&amp;$B71,"Account#"&amp;$M$15)+[2]!HsGetValue("FCC","Scenario#"&amp;$B$2,"Years#"&amp;$B$4,"Period#"&amp;$B$3,"View#"&amp;$B$10,"Consolidation#"&amp;$B$13,"Data Source#"&amp;$B$11,"Intercompany#"&amp;$B$14,"Movement#"&amp;$B$12,"Custom1#"&amp;$B$6,"Custom2#"&amp;$B$7,"Custom3#"&amp;$B$8,"Custom4#"&amp;$B$9,"Entity#"&amp;$B71,"Account#"&amp;$M$16)),2)</f>
        <v>#VALUE!</v>
      </c>
      <c r="N71" s="189" t="e">
        <f>ROUND(([2]!HsGetValue("FCC","Scenario#"&amp;$B$2,"Years#"&amp;$B$4,"Period#"&amp;$B$3,"View#"&amp;$B$10,"Consolidation#"&amp;$B$13,"Data Source#"&amp;$B$11,"Intercompany#"&amp;$B$14,"Movement#"&amp;$B$12,"Custom1#"&amp;$B$6,"Custom2#"&amp;$B$7,"Custom3#"&amp;$B$8,"Custom4#"&amp;$B$9,"Entity#"&amp;$B71,"Account#"&amp;$N$14)+[2]!HsGetValue("FCC","Scenario#"&amp;$B$2,"Years#"&amp;$B$4,"Period#"&amp;$B$3,"View#"&amp;$B$10,"Consolidation#"&amp;$B$13,"Data Source#"&amp;$B$11,"Intercompany#"&amp;$B$14,"Movement#"&amp;$B$12,"Custom1#"&amp;$B$6,"Custom2#"&amp;$B$7,"Custom3#"&amp;$B$8,"Custom4#"&amp;$B$9,"Entity#"&amp;$B71,"Account#"&amp;$N$15)+[2]!HsGetValue("FCC","Scenario#"&amp;$B$2,"Years#"&amp;$B$4,"Period#"&amp;$B$3,"View#"&amp;$B$10,"Consolidation#"&amp;$B$13,"Data Source#"&amp;$B$11,"Intercompany#"&amp;$B$14,"Movement#"&amp;$B$12,"Custom1#"&amp;$B$6,"Custom2#"&amp;$B$7,"Custom3#"&amp;$B$8,"Custom4#"&amp;$B$9,"Entity#"&amp;$B71,"Account#"&amp;$N$16)+[2]!HsGetValue("FCC","Scenario#"&amp;$B$2,"Years#"&amp;$B$4,"Period#"&amp;$B$3,"View#"&amp;$B$10,"Consolidation#"&amp;$B$13,"Data Source#"&amp;$B$11,"Intercompany#"&amp;$B$14,"Movement#"&amp;$B$12,"Custom1#"&amp;$B$6,"Custom2#"&amp;$B$7,"Custom3#"&amp;$B$8,"Custom4#"&amp;$B$9,"Entity#"&amp;$B71,"Account#"&amp;$N$17)+[2]!HsGetValue("FCC","Scenario#"&amp;$B$2,"Years#"&amp;$B$4,"Period#"&amp;$B$3,"View#"&amp;$B$10,"Consolidation#"&amp;$B$13,"Data Source#"&amp;$B$11,"Intercompany#"&amp;$B$14,"Movement#"&amp;$B$12,"Custom1#"&amp;$B$6,"Custom2#"&amp;$B$7,"Custom3#"&amp;$B$8,"Custom4#"&amp;$B$9,"Entity#"&amp;$B71,"Account#"&amp;$N$18)),2)</f>
        <v>#VALUE!</v>
      </c>
      <c r="O71" s="189" t="e">
        <f>ROUND(([2]!HsGetValue("FCC","Scenario#"&amp;$B$2,"Years#"&amp;$B$4,"Period#"&amp;$B$3,"View#"&amp;$B$10,"Consolidation#"&amp;$B$13,"Data Source#"&amp;$B$11,"Intercompany#"&amp;$B$14,"Movement#"&amp;$B$12,"Custom1#"&amp;$B$6,"Custom2#"&amp;$B$7,"Custom3#"&amp;$B$8,"Custom4#"&amp;$B$9,"Entity#"&amp;$B71,"Account#"&amp;$O$15)),2)</f>
        <v>#VALUE!</v>
      </c>
      <c r="P71" s="108" t="e">
        <f>ROUND(([2]!HsGetValue("FCC","Scenario#"&amp;$B$2,"Years#"&amp;$B$4,"Period#"&amp;$B$3,"View#"&amp;$B$10,"Consolidation#"&amp;$B$13,"Data Source#"&amp;$B$11,"Intercompany#"&amp;$B$14,"Movement#"&amp;$B$12,"Custom1#"&amp;$B$6,"Custom2#"&amp;$B$7,"Custom3#"&amp;$B$8,"Custom4#"&amp;$B$9,"Entity#"&amp;$B71,"Account#"&amp;$P$15)+[2]!HsGetValue("FCC","Scenario#"&amp;$B$2,"Years#"&amp;$B$4,"Period#"&amp;$B$3,"View#"&amp;$B$10,"Consolidation#"&amp;$B$13,"Data Source#"&amp;$B$11,"Intercompany#"&amp;$B$14,"Movement#"&amp;$B$12,"Custom1#"&amp;$B$6,"Custom2#"&amp;$B$7,"Custom3#"&amp;$B$8,"Custom4#"&amp;$B$9,"Entity#"&amp;$B71,"Account#"&amp;$P$16)),2)</f>
        <v>#VALUE!</v>
      </c>
      <c r="Q71" s="108" t="e">
        <f>ROUND(([2]!HsGetValue("FCC","Scenario#"&amp;$B$2,"Years#"&amp;$B$4,"Period#"&amp;$B$3,"View#"&amp;$B$10,"Consolidation#"&amp;$B$13,"Data Source#"&amp;$B$11,"Intercompany#"&amp;$B$14,"Movement#"&amp;$B$12,"Custom1#"&amp;$B$6,"Custom2#"&amp;$B$7,"Custom3#"&amp;$B$8,"Custom4#"&amp;$B$9,"Entity#"&amp;$B71,"Account#"&amp;$Q$15)+[2]!HsGetValue("FCC","Scenario#"&amp;$B$2,"Years#"&amp;$B$4,"Period#"&amp;$B$3,"View#"&amp;$B$10,"Consolidation#"&amp;$B$13,"Data Source#"&amp;$B$11,"Intercompany#"&amp;$B$14,"Movement#"&amp;$B$12,"Custom1#"&amp;$B$6,"Custom2#"&amp;$B$7,"Custom3#"&amp;$B$8,"Custom4#"&amp;$B$9,"Entity#"&amp;$B71,"Account#"&amp;$Q$16)),2)</f>
        <v>#VALUE!</v>
      </c>
      <c r="R71" s="108" t="e">
        <f>ROUND(([2]!HsGetValue("FCC","Scenario#"&amp;$B$2,"Years#"&amp;$B$4,"Period#"&amp;$B$3,"View#"&amp;$B$10,"Consolidation#"&amp;$B$13,"Data Source#"&amp;$B$11,"Intercompany#"&amp;$B$14,"Movement#"&amp;$B$12,"Custom1#"&amp;$B$6,"Custom2#"&amp;$B$7,"Custom3#"&amp;$B$8,"Custom4#"&amp;$B$9,"Entity#"&amp;$B71,"Account#"&amp;$R$15)+[2]!HsGetValue("FCC","Scenario#"&amp;$B$2,"Years#"&amp;$B$4,"Period#"&amp;$B$3,"View#"&amp;$B$10,"Consolidation#"&amp;$B$13,"Data Source#"&amp;$B$11,"Intercompany#"&amp;$B$14,"Movement#"&amp;$B$12,"Custom1#"&amp;$B$6,"Custom2#"&amp;$B$7,"Custom3#"&amp;$B$8,"Custom4#"&amp;$B$9,"Entity#"&amp;$B71,"Account#"&amp;$R$16)),2)</f>
        <v>#VALUE!</v>
      </c>
      <c r="S71" s="108" t="e">
        <f>ROUND(([2]!HsGetValue("FCC","Scenario#"&amp;$B$2,"Years#"&amp;$B$4,"Period#"&amp;$B$3,"View#"&amp;$B$10,"Consolidation#"&amp;$B$13,"Data Source#"&amp;$B$11,"Intercompany#"&amp;$B$14,"Movement#"&amp;$B$12,"Custom1#"&amp;$B$6,"Custom2#"&amp;$B$7,"Custom3#"&amp;$B$8,"Custom4#"&amp;$B$9,"Entity#"&amp;$B71,"Account#"&amp;$S$15)),2)</f>
        <v>#VALUE!</v>
      </c>
      <c r="T71" s="108" t="e">
        <f>ROUND(([2]!HsGetValue("FCC","Scenario#"&amp;$B$2,"Years#"&amp;$B$4,"Period#"&amp;$B$3,"View#"&amp;$B$10,"Consolidation#"&amp;$B$13,"Data Source#"&amp;$B$11,"Intercompany#"&amp;$B$14,"Movement#"&amp;$B$12,"Custom1#"&amp;$B$6,"Custom2#"&amp;$B$7,"Custom3#"&amp;$B$8,"Custom4#"&amp;$B$9,"Entity#"&amp;$B71,"Account#"&amp;$T$15)),2)</f>
        <v>#VALUE!</v>
      </c>
      <c r="U71" s="108" t="e">
        <f>ROUND(([2]!HsGetValue("FCC","Scenario#"&amp;$B$2,"Years#"&amp;$B$4,"Period#"&amp;$B$3,"View#"&amp;$B$10,"Consolidation#"&amp;$B$13,"Data Source#"&amp;$B$11,"Intercompany#"&amp;$B$14,"Movement#"&amp;$B$12,"Custom1#"&amp;$B$6,"Custom2#"&amp;$B$7,"Custom3#"&amp;$B$8,"Custom4#"&amp;$B$9,"Entity#"&amp;$B71,"Account#"&amp;$U$15)),2)</f>
        <v>#VALUE!</v>
      </c>
      <c r="V71" s="108"/>
      <c r="W71" s="108" t="e">
        <f>ROUND(([2]!HsGetValue("FCC","Scenario#"&amp;$B$2,"Years#"&amp;$B$4,"Period#"&amp;$B$3,"View#"&amp;$B$10,"Consolidation#"&amp;$B$13,"Data Source#"&amp;$B$11,"Intercompany#"&amp;$B$14,"Movement#"&amp;$B$12,"Custom1#"&amp;$B$6,"Custom2#"&amp;$B$7,"Custom3#"&amp;$B$8,"Custom4#"&amp;$B$9,"Entity#"&amp;$B71,"Account#"&amp;$W$15)),2)</f>
        <v>#VALUE!</v>
      </c>
      <c r="X71" s="108" t="e">
        <f>ROUND(([2]!HsGetValue("FCC","Scenario#"&amp;$B$2,"Years#"&amp;$B$4,"Period#"&amp;$B$3,"View#"&amp;$B$10,"Consolidation#"&amp;$B$13,"Data Source#"&amp;$B$11,"Intercompany#"&amp;$B$14,"Movement#"&amp;$B$12,"Custom1#"&amp;$B$6,"Custom2#"&amp;$B$7,"Custom3#"&amp;$B$8,"Custom4#"&amp;$B$9,"Entity#"&amp;$B71,"Account#"&amp;$X$15)),2)</f>
        <v>#VALUE!</v>
      </c>
      <c r="Y71" s="108" t="e">
        <f>ROUND(([2]!HsGetValue("FCC","Scenario#"&amp;$B$2,"Years#"&amp;$B$4,"Period#"&amp;$B$3,"View#"&amp;$B$10,"Consolidation#"&amp;$B$13,"Data Source#"&amp;$B$11,"Intercompany#"&amp;$B$14,"Movement#"&amp;$B$12,"Custom1#"&amp;$B$6,"Custom2#"&amp;$B$7,"Custom3#"&amp;$B$8,"Custom4#"&amp;$B$9,"Entity#"&amp;$B71,"Account#"&amp;$Y$15)+[2]!HsGetValue("FCC","Scenario#"&amp;$B$2,"Years#"&amp;$B$4,"Period#"&amp;$B$3,"View#"&amp;$B$10,"Consolidation#"&amp;$B$13,"Data Source#"&amp;$B$11,"Intercompany#"&amp;$B$14,"Movement#"&amp;$B$12,"Custom1#"&amp;$B$6,"Custom2#"&amp;$B$7,"Custom3#"&amp;$B$8,"Custom4#"&amp;$B$9,"Entity#"&amp;$B71,"Account#"&amp;$Y$16)),2)</f>
        <v>#VALUE!</v>
      </c>
    </row>
    <row r="72" spans="1:25" s="252" customFormat="1" ht="15" customHeight="1">
      <c r="A72" s="250"/>
      <c r="B72" s="250"/>
      <c r="C72" s="251"/>
      <c r="D72" s="251"/>
      <c r="F72" s="253"/>
      <c r="G72" s="254"/>
      <c r="H72" s="254"/>
      <c r="I72" s="254"/>
      <c r="J72" s="256"/>
      <c r="K72" s="254"/>
      <c r="L72" s="254"/>
      <c r="M72" s="254"/>
      <c r="N72" s="254"/>
      <c r="O72" s="254"/>
      <c r="P72" s="254"/>
      <c r="Q72" s="254"/>
      <c r="R72" s="254"/>
      <c r="S72" s="254"/>
      <c r="T72" s="254"/>
      <c r="U72" s="254"/>
      <c r="V72" s="254"/>
      <c r="W72" s="254"/>
      <c r="X72" s="254"/>
      <c r="Y72" s="254"/>
    </row>
    <row r="73" spans="1:25">
      <c r="A73" s="107" t="s">
        <v>387</v>
      </c>
      <c r="B73" s="107" t="s">
        <v>261</v>
      </c>
      <c r="C73" s="23">
        <v>40200</v>
      </c>
      <c r="D73" s="23" t="s">
        <v>142</v>
      </c>
      <c r="E73" t="s">
        <v>48</v>
      </c>
      <c r="F73" s="22" t="e">
        <f t="shared" si="0"/>
        <v>#VALUE!</v>
      </c>
      <c r="G73" s="121" t="s">
        <v>570</v>
      </c>
      <c r="H73" s="273" t="e">
        <f>ROUND(([2]!HsGetValue("FCC","Scenario#"&amp;$B$2,"Years#"&amp;$B$4,"Period#"&amp;$B$3,"View#"&amp;$B$10,"Consolidation#"&amp;$B$13,"Data Source#"&amp;$B$11,"Intercompany#"&amp;$B$14,"Movement#"&amp;$B$12,"Custom1#"&amp;$B$6,"Custom2#"&amp;$B$7,"Custom3#"&amp;$B$8,"Custom4#"&amp;$B$9,"Entity#"&amp;$B73,"Account#"&amp;$H$15)+[2]!HsGetValue("FCC","Scenario#"&amp;$B$2,"Years#"&amp;$B$4,"Period#"&amp;$B$3,"View#"&amp;$B$10,"Consolidation#"&amp;$B$13,"Data Source#"&amp;$B$11,"Intercompany#"&amp;$B$14,"Movement#"&amp;$B$12,"Custom1#"&amp;$B$6,"Custom2#"&amp;$B$7,"Custom3#"&amp;$B$8,"Custom4#"&amp;$B$9,"Entity#"&amp;$B73,"Account#"&amp;$H$16)),2)</f>
        <v>#VALUE!</v>
      </c>
      <c r="I73" s="108" t="e">
        <f>ROUND(([2]!HsGetValue("FCC","Scenario#"&amp;$B$2,"Years#"&amp;$B$4,"Period#"&amp;$B$3,"View#"&amp;$B$10,"Consolidation#"&amp;$B$13,"Data Source#"&amp;$B$11,"Intercompany#"&amp;$B$14,"Movement#"&amp;$B$12,"Custom1#"&amp;$B$6,"Custom2#"&amp;$B$7,"Custom3#"&amp;$B$8,"Custom4#"&amp;$B$9,"Entity#"&amp;$B73,"Account#"&amp;$I$15)+[2]!HsGetValue("FCC","Scenario#"&amp;$B$2,"Years#"&amp;$B$4,"Period#"&amp;$B$3,"View#"&amp;$B$10,"Consolidation#"&amp;$B$13,"Data Source#"&amp;$B$11,"Intercompany#"&amp;$B$14,"Movement#"&amp;$B$12,"Custom1#"&amp;$B$6,"Custom2#"&amp;$B$7,"Custom3#"&amp;$B$8,"Custom4#"&amp;$B$9,"Entity#"&amp;$B73,"Account#"&amp;$I$16)+[2]!HsGetValue("FCC","Scenario#"&amp;$B$2,"Years#"&amp;$B$4,"Period#"&amp;$B$3,"View#"&amp;$B$10,"Consolidation#"&amp;$B$13,"Data Source#"&amp;$B$11,"Intercompany#"&amp;$B$14,"Movement#"&amp;$B$12,"Custom1#"&amp;$B$6,"Custom2#"&amp;$B$7,"Custom3#"&amp;$B$8,"Custom4#"&amp;$B$9,"Entity#"&amp;$B73,"Account#"&amp;$I$17)),2)</f>
        <v>#VALUE!</v>
      </c>
      <c r="J73" s="24" t="e">
        <f>ROUND(([2]!HsGetValue("FCC","Scenario#"&amp;$B$2,"Years#"&amp;$B$4,"Period#"&amp;$B$3,"View#"&amp;$B$10,"Consolidation#"&amp;$B$13,"Data Source#"&amp;$B$11,"Intercompany#"&amp;$B$14,"Movement#"&amp;$B$12,"Custom1#"&amp;$B$6,"Custom2#"&amp;$B$7,"Custom3#"&amp;$B$8,"Custom4#"&amp;$B$9,"Entity#"&amp;$B73,"Account#"&amp;$J$15)+[2]!HsGetValue("FCC","Scenario#"&amp;$B$2,"Years#"&amp;$B$4,"Period#"&amp;$B$3,"View#"&amp;$B$10,"Consolidation#"&amp;$B$13,"Data Source#"&amp;$B$11,"Intercompany#"&amp;$B$14,"Movement#"&amp;$B$12,"Custom1#"&amp;$B$6,"Custom2#"&amp;$B$7,"Custom3#"&amp;$B$8,"Custom4#"&amp;$B$9,"Entity#"&amp;$B73,"Account#"&amp;$J$16)),2)</f>
        <v>#VALUE!</v>
      </c>
      <c r="K73" s="108">
        <f>55597.15-31927.77</f>
        <v>23669.38</v>
      </c>
      <c r="L73" s="108">
        <v>579586.36</v>
      </c>
      <c r="M73" s="108" t="e">
        <f>ROUND(([2]!HsGetValue("FCC","Scenario#"&amp;$B$2,"Years#"&amp;$B$4,"Period#"&amp;$B$3,"View#"&amp;$B$10,"Consolidation#"&amp;$B$13,"Data Source#"&amp;$B$11,"Intercompany#"&amp;$B$14,"Movement#"&amp;$B$12,"Custom1#"&amp;$B$6,"Custom2#"&amp;$B$7,"Custom3#"&amp;$B$8,"Custom4#"&amp;$B$9,"Entity#"&amp;$B73,"Account#"&amp;$M$15)+[2]!HsGetValue("FCC","Scenario#"&amp;$B$2,"Years#"&amp;$B$4,"Period#"&amp;$B$3,"View#"&amp;$B$10,"Consolidation#"&amp;$B$13,"Data Source#"&amp;$B$11,"Intercompany#"&amp;$B$14,"Movement#"&amp;$B$12,"Custom1#"&amp;$B$6,"Custom2#"&amp;$B$7,"Custom3#"&amp;$B$8,"Custom4#"&amp;$B$9,"Entity#"&amp;$B73,"Account#"&amp;$M$16)),2)</f>
        <v>#VALUE!</v>
      </c>
      <c r="N73" s="189" t="e">
        <f>ROUND(([2]!HsGetValue("FCC","Scenario#"&amp;$B$2,"Years#"&amp;$B$4,"Period#"&amp;$B$3,"View#"&amp;$B$10,"Consolidation#"&amp;$B$13,"Data Source#"&amp;$B$11,"Intercompany#"&amp;$B$14,"Movement#"&amp;$B$12,"Custom1#"&amp;$B$6,"Custom2#"&amp;$B$7,"Custom3#"&amp;$B$8,"Custom4#"&amp;$B$9,"Entity#"&amp;$B73,"Account#"&amp;$N$14)+[2]!HsGetValue("FCC","Scenario#"&amp;$B$2,"Years#"&amp;$B$4,"Period#"&amp;$B$3,"View#"&amp;$B$10,"Consolidation#"&amp;$B$13,"Data Source#"&amp;$B$11,"Intercompany#"&amp;$B$14,"Movement#"&amp;$B$12,"Custom1#"&amp;$B$6,"Custom2#"&amp;$B$7,"Custom3#"&amp;$B$8,"Custom4#"&amp;$B$9,"Entity#"&amp;$B73,"Account#"&amp;$N$15)+[2]!HsGetValue("FCC","Scenario#"&amp;$B$2,"Years#"&amp;$B$4,"Period#"&amp;$B$3,"View#"&amp;$B$10,"Consolidation#"&amp;$B$13,"Data Source#"&amp;$B$11,"Intercompany#"&amp;$B$14,"Movement#"&amp;$B$12,"Custom1#"&amp;$B$6,"Custom2#"&amp;$B$7,"Custom3#"&amp;$B$8,"Custom4#"&amp;$B$9,"Entity#"&amp;$B73,"Account#"&amp;$N$16)+[2]!HsGetValue("FCC","Scenario#"&amp;$B$2,"Years#"&amp;$B$4,"Period#"&amp;$B$3,"View#"&amp;$B$10,"Consolidation#"&amp;$B$13,"Data Source#"&amp;$B$11,"Intercompany#"&amp;$B$14,"Movement#"&amp;$B$12,"Custom1#"&amp;$B$6,"Custom2#"&amp;$B$7,"Custom3#"&amp;$B$8,"Custom4#"&amp;$B$9,"Entity#"&amp;$B73,"Account#"&amp;$N$17)+[2]!HsGetValue("FCC","Scenario#"&amp;$B$2,"Years#"&amp;$B$4,"Period#"&amp;$B$3,"View#"&amp;$B$10,"Consolidation#"&amp;$B$13,"Data Source#"&amp;$B$11,"Intercompany#"&amp;$B$14,"Movement#"&amp;$B$12,"Custom1#"&amp;$B$6,"Custom2#"&amp;$B$7,"Custom3#"&amp;$B$8,"Custom4#"&amp;$B$9,"Entity#"&amp;$B73,"Account#"&amp;$N$18)),2)</f>
        <v>#VALUE!</v>
      </c>
      <c r="O73" s="189" t="e">
        <f>ROUND(([2]!HsGetValue("FCC","Scenario#"&amp;$B$2,"Years#"&amp;$B$4,"Period#"&amp;$B$3,"View#"&amp;$B$10,"Consolidation#"&amp;$B$13,"Data Source#"&amp;$B$11,"Intercompany#"&amp;$B$14,"Movement#"&amp;$B$12,"Custom1#"&amp;$B$6,"Custom2#"&amp;$B$7,"Custom3#"&amp;$B$8,"Custom4#"&amp;$B$9,"Entity#"&amp;$B73,"Account#"&amp;$O$15)),2)</f>
        <v>#VALUE!</v>
      </c>
      <c r="P73" s="108" t="e">
        <f>ROUND(([2]!HsGetValue("FCC","Scenario#"&amp;$B$2,"Years#"&amp;$B$4,"Period#"&amp;$B$3,"View#"&amp;$B$10,"Consolidation#"&amp;$B$13,"Data Source#"&amp;$B$11,"Intercompany#"&amp;$B$14,"Movement#"&amp;$B$12,"Custom1#"&amp;$B$6,"Custom2#"&amp;$B$7,"Custom3#"&amp;$B$8,"Custom4#"&amp;$B$9,"Entity#"&amp;$B73,"Account#"&amp;$P$15)+[2]!HsGetValue("FCC","Scenario#"&amp;$B$2,"Years#"&amp;$B$4,"Period#"&amp;$B$3,"View#"&amp;$B$10,"Consolidation#"&amp;$B$13,"Data Source#"&amp;$B$11,"Intercompany#"&amp;$B$14,"Movement#"&amp;$B$12,"Custom1#"&amp;$B$6,"Custom2#"&amp;$B$7,"Custom3#"&amp;$B$8,"Custom4#"&amp;$B$9,"Entity#"&amp;$B73,"Account#"&amp;$P$16)),2)</f>
        <v>#VALUE!</v>
      </c>
      <c r="Q73" s="108" t="e">
        <f>ROUND(([2]!HsGetValue("FCC","Scenario#"&amp;$B$2,"Years#"&amp;$B$4,"Period#"&amp;$B$3,"View#"&amp;$B$10,"Consolidation#"&amp;$B$13,"Data Source#"&amp;$B$11,"Intercompany#"&amp;$B$14,"Movement#"&amp;$B$12,"Custom1#"&amp;$B$6,"Custom2#"&amp;$B$7,"Custom3#"&amp;$B$8,"Custom4#"&amp;$B$9,"Entity#"&amp;$B73,"Account#"&amp;$Q$15)+[2]!HsGetValue("FCC","Scenario#"&amp;$B$2,"Years#"&amp;$B$4,"Period#"&amp;$B$3,"View#"&amp;$B$10,"Consolidation#"&amp;$B$13,"Data Source#"&amp;$B$11,"Intercompany#"&amp;$B$14,"Movement#"&amp;$B$12,"Custom1#"&amp;$B$6,"Custom2#"&amp;$B$7,"Custom3#"&amp;$B$8,"Custom4#"&amp;$B$9,"Entity#"&amp;$B73,"Account#"&amp;$Q$16)),2)</f>
        <v>#VALUE!</v>
      </c>
      <c r="R73" s="108" t="e">
        <f>ROUND(([2]!HsGetValue("FCC","Scenario#"&amp;$B$2,"Years#"&amp;$B$4,"Period#"&amp;$B$3,"View#"&amp;$B$10,"Consolidation#"&amp;$B$13,"Data Source#"&amp;$B$11,"Intercompany#"&amp;$B$14,"Movement#"&amp;$B$12,"Custom1#"&amp;$B$6,"Custom2#"&amp;$B$7,"Custom3#"&amp;$B$8,"Custom4#"&amp;$B$9,"Entity#"&amp;$B73,"Account#"&amp;$R$15)+[2]!HsGetValue("FCC","Scenario#"&amp;$B$2,"Years#"&amp;$B$4,"Period#"&amp;$B$3,"View#"&amp;$B$10,"Consolidation#"&amp;$B$13,"Data Source#"&amp;$B$11,"Intercompany#"&amp;$B$14,"Movement#"&amp;$B$12,"Custom1#"&amp;$B$6,"Custom2#"&amp;$B$7,"Custom3#"&amp;$B$8,"Custom4#"&amp;$B$9,"Entity#"&amp;$B73,"Account#"&amp;$R$16)),2)</f>
        <v>#VALUE!</v>
      </c>
      <c r="S73" s="108" t="e">
        <f>ROUND(([2]!HsGetValue("FCC","Scenario#"&amp;$B$2,"Years#"&amp;$B$4,"Period#"&amp;$B$3,"View#"&amp;$B$10,"Consolidation#"&amp;$B$13,"Data Source#"&amp;$B$11,"Intercompany#"&amp;$B$14,"Movement#"&amp;$B$12,"Custom1#"&amp;$B$6,"Custom2#"&amp;$B$7,"Custom3#"&amp;$B$8,"Custom4#"&amp;$B$9,"Entity#"&amp;$B73,"Account#"&amp;$S$15)),2)</f>
        <v>#VALUE!</v>
      </c>
      <c r="T73" s="108" t="e">
        <f>ROUND(([2]!HsGetValue("FCC","Scenario#"&amp;$B$2,"Years#"&amp;$B$4,"Period#"&amp;$B$3,"View#"&amp;$B$10,"Consolidation#"&amp;$B$13,"Data Source#"&amp;$B$11,"Intercompany#"&amp;$B$14,"Movement#"&amp;$B$12,"Custom1#"&amp;$B$6,"Custom2#"&amp;$B$7,"Custom3#"&amp;$B$8,"Custom4#"&amp;$B$9,"Entity#"&amp;$B73,"Account#"&amp;$T$15)),2)</f>
        <v>#VALUE!</v>
      </c>
      <c r="U73" s="108" t="e">
        <f>ROUND(([2]!HsGetValue("FCC","Scenario#"&amp;$B$2,"Years#"&amp;$B$4,"Period#"&amp;$B$3,"View#"&amp;$B$10,"Consolidation#"&amp;$B$13,"Data Source#"&amp;$B$11,"Intercompany#"&amp;$B$14,"Movement#"&amp;$B$12,"Custom1#"&amp;$B$6,"Custom2#"&amp;$B$7,"Custom3#"&amp;$B$8,"Custom4#"&amp;$B$9,"Entity#"&amp;$B73,"Account#"&amp;$U$15)),2)</f>
        <v>#VALUE!</v>
      </c>
      <c r="V73" s="108"/>
      <c r="W73" s="108" t="e">
        <f>ROUND(([2]!HsGetValue("FCC","Scenario#"&amp;$B$2,"Years#"&amp;$B$4,"Period#"&amp;$B$3,"View#"&amp;$B$10,"Consolidation#"&amp;$B$13,"Data Source#"&amp;$B$11,"Intercompany#"&amp;$B$14,"Movement#"&amp;$B$12,"Custom1#"&amp;$B$6,"Custom2#"&amp;$B$7,"Custom3#"&amp;$B$8,"Custom4#"&amp;$B$9,"Entity#"&amp;$B73,"Account#"&amp;$W$15)),2)</f>
        <v>#VALUE!</v>
      </c>
      <c r="X73" s="108" t="e">
        <f>ROUND(([2]!HsGetValue("FCC","Scenario#"&amp;$B$2,"Years#"&amp;$B$4,"Period#"&amp;$B$3,"View#"&amp;$B$10,"Consolidation#"&amp;$B$13,"Data Source#"&amp;$B$11,"Intercompany#"&amp;$B$14,"Movement#"&amp;$B$12,"Custom1#"&amp;$B$6,"Custom2#"&amp;$B$7,"Custom3#"&amp;$B$8,"Custom4#"&amp;$B$9,"Entity#"&amp;$B73,"Account#"&amp;$X$15)),2)</f>
        <v>#VALUE!</v>
      </c>
      <c r="Y73" s="108" t="e">
        <f>ROUND(([2]!HsGetValue("FCC","Scenario#"&amp;$B$2,"Years#"&amp;$B$4,"Period#"&amp;$B$3,"View#"&amp;$B$10,"Consolidation#"&amp;$B$13,"Data Source#"&amp;$B$11,"Intercompany#"&amp;$B$14,"Movement#"&amp;$B$12,"Custom1#"&amp;$B$6,"Custom2#"&amp;$B$7,"Custom3#"&amp;$B$8,"Custom4#"&amp;$B$9,"Entity#"&amp;$B73,"Account#"&amp;$Y$15)+[2]!HsGetValue("FCC","Scenario#"&amp;$B$2,"Years#"&amp;$B$4,"Period#"&amp;$B$3,"View#"&amp;$B$10,"Consolidation#"&amp;$B$13,"Data Source#"&amp;$B$11,"Intercompany#"&amp;$B$14,"Movement#"&amp;$B$12,"Custom1#"&amp;$B$6,"Custom2#"&amp;$B$7,"Custom3#"&amp;$B$8,"Custom4#"&amp;$B$9,"Entity#"&amp;$B73,"Account#"&amp;$Y$16)),2)</f>
        <v>#VALUE!</v>
      </c>
    </row>
    <row r="74" spans="1:25" ht="15" customHeight="1">
      <c r="A74" s="107" t="s">
        <v>387</v>
      </c>
      <c r="B74" s="107" t="s">
        <v>262</v>
      </c>
      <c r="C74" s="23" t="s">
        <v>200</v>
      </c>
      <c r="D74" s="23" t="s">
        <v>142</v>
      </c>
      <c r="E74" t="s">
        <v>149</v>
      </c>
      <c r="F74" s="22" t="e">
        <f t="shared" si="0"/>
        <v>#VALUE!</v>
      </c>
      <c r="G74" s="108" t="e">
        <f>ROUND(([2]!HsGetValue("FCC","Scenario#"&amp;$B$2,"Years#"&amp;$B$4,"Period#"&amp;$B$3,"View#"&amp;$B$10,"Consolidation#"&amp;$B$13,"Data Source#"&amp;B$11,"Intercompany#"&amp;$B$14,"Movement#"&amp;$B$12,"Custom1#"&amp;$B$6,"Custom2#"&amp;$B$7,"Custom3#"&amp;$B$8,"Custom4#"&amp;$B$9,"Entity#"&amp;$B74,"Account#"&amp;$G$15)+[2]!HsGetValue("FCC","Scenario#"&amp;$B$2,"Years#"&amp;$B$4,"Period#"&amp;$B$3,"View#"&amp;$B$10,"Consolidation#"&amp;$B$13,"Data Source#"&amp;B$11,"Intercompany#"&amp;$B$14,"Movement#"&amp;$B$12,"Custom1#"&amp;$B$6,"Custom2#"&amp;$B$7,"Custom3#"&amp;$B$8,"Custom4#"&amp;$B$9,"Entity#"&amp;$B74,"Account#"&amp;$G$16)),2)</f>
        <v>#VALUE!</v>
      </c>
      <c r="H74" s="273" t="e">
        <f>ROUND(([2]!HsGetValue("FCC","Scenario#"&amp;$B$2,"Years#"&amp;$B$4,"Period#"&amp;$B$3,"View#"&amp;$B$10,"Consolidation#"&amp;$B$13,"Data Source#"&amp;$B$11,"Intercompany#"&amp;$B$14,"Movement#"&amp;$B$12,"Custom1#"&amp;$B$6,"Custom2#"&amp;$B$7,"Custom3#"&amp;$B$8,"Custom4#"&amp;$B$9,"Entity#"&amp;$B74,"Account#"&amp;$H$15)+[2]!HsGetValue("FCC","Scenario#"&amp;$B$2,"Years#"&amp;$B$4,"Period#"&amp;$B$3,"View#"&amp;$B$10,"Consolidation#"&amp;$B$13,"Data Source#"&amp;$B$11,"Intercompany#"&amp;$B$14,"Movement#"&amp;$B$12,"Custom1#"&amp;$B$6,"Custom2#"&amp;$B$7,"Custom3#"&amp;$B$8,"Custom4#"&amp;$B$9,"Entity#"&amp;$B74,"Account#"&amp;$H$16)),2)</f>
        <v>#VALUE!</v>
      </c>
      <c r="I74" s="108" t="e">
        <f>ROUND(([2]!HsGetValue("FCC","Scenario#"&amp;$B$2,"Years#"&amp;$B$4,"Period#"&amp;$B$3,"View#"&amp;$B$10,"Consolidation#"&amp;$B$13,"Data Source#"&amp;$B$11,"Intercompany#"&amp;$B$14,"Movement#"&amp;$B$12,"Custom1#"&amp;$B$6,"Custom2#"&amp;$B$7,"Custom3#"&amp;$B$8,"Custom4#"&amp;$B$9,"Entity#"&amp;$B74,"Account#"&amp;$I$15)+[2]!HsGetValue("FCC","Scenario#"&amp;$B$2,"Years#"&amp;$B$4,"Period#"&amp;$B$3,"View#"&amp;$B$10,"Consolidation#"&amp;$B$13,"Data Source#"&amp;$B$11,"Intercompany#"&amp;$B$14,"Movement#"&amp;$B$12,"Custom1#"&amp;$B$6,"Custom2#"&amp;$B$7,"Custom3#"&amp;$B$8,"Custom4#"&amp;$B$9,"Entity#"&amp;$B74,"Account#"&amp;$I$16)+[2]!HsGetValue("FCC","Scenario#"&amp;$B$2,"Years#"&amp;$B$4,"Period#"&amp;$B$3,"View#"&amp;$B$10,"Consolidation#"&amp;$B$13,"Data Source#"&amp;$B$11,"Intercompany#"&amp;$B$14,"Movement#"&amp;$B$12,"Custom1#"&amp;$B$6,"Custom2#"&amp;$B$7,"Custom3#"&amp;$B$8,"Custom4#"&amp;$B$9,"Entity#"&amp;$B74,"Account#"&amp;$I$17)),2)</f>
        <v>#VALUE!</v>
      </c>
      <c r="J74" s="24" t="e">
        <f>ROUND(([2]!HsGetValue("FCC","Scenario#"&amp;$B$2,"Years#"&amp;$B$4,"Period#"&amp;$B$3,"View#"&amp;$B$10,"Consolidation#"&amp;$B$13,"Data Source#"&amp;$B$11,"Intercompany#"&amp;$B$14,"Movement#"&amp;$B$12,"Custom1#"&amp;$B$6,"Custom2#"&amp;$B$7,"Custom3#"&amp;$B$8,"Custom4#"&amp;$B$9,"Entity#"&amp;$B74,"Account#"&amp;$J$15)+[2]!HsGetValue("FCC","Scenario#"&amp;$B$2,"Years#"&amp;$B$4,"Period#"&amp;$B$3,"View#"&amp;$B$10,"Consolidation#"&amp;$B$13,"Data Source#"&amp;$B$11,"Intercompany#"&amp;$B$14,"Movement#"&amp;$B$12,"Custom1#"&amp;$B$6,"Custom2#"&amp;$B$7,"Custom3#"&amp;$B$8,"Custom4#"&amp;$B$9,"Entity#"&amp;$B74,"Account#"&amp;$J$16)),2)</f>
        <v>#VALUE!</v>
      </c>
      <c r="K74" s="108" t="e">
        <f>ROUND(([2]!HsGetValue("FCC","Scenario#"&amp;$B$2,"Years#"&amp;$B$4,"Period#"&amp;$B$3,"View#"&amp;$B$10,"Consolidation#"&amp;$B$13,"Data Source#"&amp;$B$11,"Intercompany#"&amp;$B$14,"Movement#"&amp;$B$12,"Custom1#"&amp;$B$6,"Custom2#"&amp;$B$7,"Custom3#"&amp;$B$8,"Custom4#"&amp;$B$9,"Entity#"&amp;$B74,"Account#"&amp;$K$15)+[2]!HsGetValue("FCC","Scenario#"&amp;$B$2,"Years#"&amp;$B$4,"Period#"&amp;$B$3,"View#"&amp;$B$10,"Consolidation#"&amp;$B$13,"Data Source#"&amp;$B$11,"Intercompany#"&amp;$B$14,"Movement#"&amp;$B$12,"Custom1#"&amp;$B$6,"Custom2#"&amp;$B$7,"Custom3#"&amp;$B$8,"Custom4#"&amp;$B$9,"Entity#"&amp;$B74,"Account#"&amp;$K$16)+[2]!HsGetValue("FCC","Scenario#"&amp;$B$2,"Years#"&amp;$B$4,"Period#"&amp;$B$3,"View#"&amp;$B$10,"Consolidation#"&amp;$B$13,"Data Source#"&amp;$B$11,"Intercompany#"&amp;$B$14,"Movement#"&amp;$B$12,"Custom1#"&amp;$B$6,"Custom2#"&amp;$B$7,"Custom3#"&amp;$B$8,"Custom4#"&amp;$B$9,"Entity#"&amp;$B74,"Account#"&amp;$K$17)+[2]!HsGetValue("FCC","Scenario#"&amp;$B$2,"Years#"&amp;$B$4,"Period#"&amp;$B$3,"View#"&amp;$B$10,"Consolidation#"&amp;$B$13,"Data Source#"&amp;$B$11,"Intercompany#"&amp;$B$14,"Movement#"&amp;$B$12,"Custom1#"&amp;$B$6,"Custom2#"&amp;$B$7,"Custom3#"&amp;$B$8,"Custom4#"&amp;$B$9,"Entity#"&amp;$B74,"Account#"&amp;$K$18)),2)</f>
        <v>#VALUE!</v>
      </c>
      <c r="L74" s="108">
        <f>440887.54-106554.94</f>
        <v>334332.59999999998</v>
      </c>
      <c r="M74" s="108" t="e">
        <f>ROUND(([2]!HsGetValue("FCC","Scenario#"&amp;$B$2,"Years#"&amp;$B$4,"Period#"&amp;$B$3,"View#"&amp;$B$10,"Consolidation#"&amp;$B$13,"Data Source#"&amp;$B$11,"Intercompany#"&amp;$B$14,"Movement#"&amp;$B$12,"Custom1#"&amp;$B$6,"Custom2#"&amp;$B$7,"Custom3#"&amp;$B$8,"Custom4#"&amp;$B$9,"Entity#"&amp;$B74,"Account#"&amp;$M$15)+[2]!HsGetValue("FCC","Scenario#"&amp;$B$2,"Years#"&amp;$B$4,"Period#"&amp;$B$3,"View#"&amp;$B$10,"Consolidation#"&amp;$B$13,"Data Source#"&amp;$B$11,"Intercompany#"&amp;$B$14,"Movement#"&amp;$B$12,"Custom1#"&amp;$B$6,"Custom2#"&amp;$B$7,"Custom3#"&amp;$B$8,"Custom4#"&amp;$B$9,"Entity#"&amp;$B74,"Account#"&amp;$M$16)),2)</f>
        <v>#VALUE!</v>
      </c>
      <c r="N74" s="189" t="e">
        <f>ROUND(([2]!HsGetValue("FCC","Scenario#"&amp;$B$2,"Years#"&amp;$B$4,"Period#"&amp;$B$3,"View#"&amp;$B$10,"Consolidation#"&amp;$B$13,"Data Source#"&amp;$B$11,"Intercompany#"&amp;$B$14,"Movement#"&amp;$B$12,"Custom1#"&amp;$B$6,"Custom2#"&amp;$B$7,"Custom3#"&amp;$B$8,"Custom4#"&amp;$B$9,"Entity#"&amp;$B74,"Account#"&amp;$N$14)+[2]!HsGetValue("FCC","Scenario#"&amp;$B$2,"Years#"&amp;$B$4,"Period#"&amp;$B$3,"View#"&amp;$B$10,"Consolidation#"&amp;$B$13,"Data Source#"&amp;$B$11,"Intercompany#"&amp;$B$14,"Movement#"&amp;$B$12,"Custom1#"&amp;$B$6,"Custom2#"&amp;$B$7,"Custom3#"&amp;$B$8,"Custom4#"&amp;$B$9,"Entity#"&amp;$B74,"Account#"&amp;$N$15)+[2]!HsGetValue("FCC","Scenario#"&amp;$B$2,"Years#"&amp;$B$4,"Period#"&amp;$B$3,"View#"&amp;$B$10,"Consolidation#"&amp;$B$13,"Data Source#"&amp;$B$11,"Intercompany#"&amp;$B$14,"Movement#"&amp;$B$12,"Custom1#"&amp;$B$6,"Custom2#"&amp;$B$7,"Custom3#"&amp;$B$8,"Custom4#"&amp;$B$9,"Entity#"&amp;$B74,"Account#"&amp;$N$16)+[2]!HsGetValue("FCC","Scenario#"&amp;$B$2,"Years#"&amp;$B$4,"Period#"&amp;$B$3,"View#"&amp;$B$10,"Consolidation#"&amp;$B$13,"Data Source#"&amp;$B$11,"Intercompany#"&amp;$B$14,"Movement#"&amp;$B$12,"Custom1#"&amp;$B$6,"Custom2#"&amp;$B$7,"Custom3#"&amp;$B$8,"Custom4#"&amp;$B$9,"Entity#"&amp;$B74,"Account#"&amp;$N$17)+[2]!HsGetValue("FCC","Scenario#"&amp;$B$2,"Years#"&amp;$B$4,"Period#"&amp;$B$3,"View#"&amp;$B$10,"Consolidation#"&amp;$B$13,"Data Source#"&amp;$B$11,"Intercompany#"&amp;$B$14,"Movement#"&amp;$B$12,"Custom1#"&amp;$B$6,"Custom2#"&amp;$B$7,"Custom3#"&amp;$B$8,"Custom4#"&amp;$B$9,"Entity#"&amp;$B74,"Account#"&amp;$N$18)),2)</f>
        <v>#VALUE!</v>
      </c>
      <c r="O74" s="189" t="e">
        <f>ROUND(([2]!HsGetValue("FCC","Scenario#"&amp;$B$2,"Years#"&amp;$B$4,"Period#"&amp;$B$3,"View#"&amp;$B$10,"Consolidation#"&amp;$B$13,"Data Source#"&amp;$B$11,"Intercompany#"&amp;$B$14,"Movement#"&amp;$B$12,"Custom1#"&amp;$B$6,"Custom2#"&amp;$B$7,"Custom3#"&amp;$B$8,"Custom4#"&amp;$B$9,"Entity#"&amp;$B74,"Account#"&amp;$O$15)),2)</f>
        <v>#VALUE!</v>
      </c>
      <c r="P74" s="108" t="e">
        <f>ROUND(([2]!HsGetValue("FCC","Scenario#"&amp;$B$2,"Years#"&amp;$B$4,"Period#"&amp;$B$3,"View#"&amp;$B$10,"Consolidation#"&amp;$B$13,"Data Source#"&amp;$B$11,"Intercompany#"&amp;$B$14,"Movement#"&amp;$B$12,"Custom1#"&amp;$B$6,"Custom2#"&amp;$B$7,"Custom3#"&amp;$B$8,"Custom4#"&amp;$B$9,"Entity#"&amp;$B74,"Account#"&amp;$P$15)+[2]!HsGetValue("FCC","Scenario#"&amp;$B$2,"Years#"&amp;$B$4,"Period#"&amp;$B$3,"View#"&amp;$B$10,"Consolidation#"&amp;$B$13,"Data Source#"&amp;$B$11,"Intercompany#"&amp;$B$14,"Movement#"&amp;$B$12,"Custom1#"&amp;$B$6,"Custom2#"&amp;$B$7,"Custom3#"&amp;$B$8,"Custom4#"&amp;$B$9,"Entity#"&amp;$B74,"Account#"&amp;$P$16)),2)</f>
        <v>#VALUE!</v>
      </c>
      <c r="Q74" s="108" t="e">
        <f>ROUND(([2]!HsGetValue("FCC","Scenario#"&amp;$B$2,"Years#"&amp;$B$4,"Period#"&amp;$B$3,"View#"&amp;$B$10,"Consolidation#"&amp;$B$13,"Data Source#"&amp;$B$11,"Intercompany#"&amp;$B$14,"Movement#"&amp;$B$12,"Custom1#"&amp;$B$6,"Custom2#"&amp;$B$7,"Custom3#"&amp;$B$8,"Custom4#"&amp;$B$9,"Entity#"&amp;$B74,"Account#"&amp;$Q$15)+[2]!HsGetValue("FCC","Scenario#"&amp;$B$2,"Years#"&amp;$B$4,"Period#"&amp;$B$3,"View#"&amp;$B$10,"Consolidation#"&amp;$B$13,"Data Source#"&amp;$B$11,"Intercompany#"&amp;$B$14,"Movement#"&amp;$B$12,"Custom1#"&amp;$B$6,"Custom2#"&amp;$B$7,"Custom3#"&amp;$B$8,"Custom4#"&amp;$B$9,"Entity#"&amp;$B74,"Account#"&amp;$Q$16)),2)</f>
        <v>#VALUE!</v>
      </c>
      <c r="R74" s="108" t="e">
        <f>ROUND(([2]!HsGetValue("FCC","Scenario#"&amp;$B$2,"Years#"&amp;$B$4,"Period#"&amp;$B$3,"View#"&amp;$B$10,"Consolidation#"&amp;$B$13,"Data Source#"&amp;$B$11,"Intercompany#"&amp;$B$14,"Movement#"&amp;$B$12,"Custom1#"&amp;$B$6,"Custom2#"&amp;$B$7,"Custom3#"&amp;$B$8,"Custom4#"&amp;$B$9,"Entity#"&amp;$B74,"Account#"&amp;$R$15)+[2]!HsGetValue("FCC","Scenario#"&amp;$B$2,"Years#"&amp;$B$4,"Period#"&amp;$B$3,"View#"&amp;$B$10,"Consolidation#"&amp;$B$13,"Data Source#"&amp;$B$11,"Intercompany#"&amp;$B$14,"Movement#"&amp;$B$12,"Custom1#"&amp;$B$6,"Custom2#"&amp;$B$7,"Custom3#"&amp;$B$8,"Custom4#"&amp;$B$9,"Entity#"&amp;$B74,"Account#"&amp;$R$16)),2)</f>
        <v>#VALUE!</v>
      </c>
      <c r="S74" s="108" t="e">
        <f>ROUND(([2]!HsGetValue("FCC","Scenario#"&amp;$B$2,"Years#"&amp;$B$4,"Period#"&amp;$B$3,"View#"&amp;$B$10,"Consolidation#"&amp;$B$13,"Data Source#"&amp;$B$11,"Intercompany#"&amp;$B$14,"Movement#"&amp;$B$12,"Custom1#"&amp;$B$6,"Custom2#"&amp;$B$7,"Custom3#"&amp;$B$8,"Custom4#"&amp;$B$9,"Entity#"&amp;$B74,"Account#"&amp;$S$15)),2)</f>
        <v>#VALUE!</v>
      </c>
      <c r="T74" s="108" t="e">
        <f>ROUND(([2]!HsGetValue("FCC","Scenario#"&amp;$B$2,"Years#"&amp;$B$4,"Period#"&amp;$B$3,"View#"&amp;$B$10,"Consolidation#"&amp;$B$13,"Data Source#"&amp;$B$11,"Intercompany#"&amp;$B$14,"Movement#"&amp;$B$12,"Custom1#"&amp;$B$6,"Custom2#"&amp;$B$7,"Custom3#"&amp;$B$8,"Custom4#"&amp;$B$9,"Entity#"&amp;$B74,"Account#"&amp;$T$15)),2)</f>
        <v>#VALUE!</v>
      </c>
      <c r="U74" s="108" t="e">
        <f>ROUND(([2]!HsGetValue("FCC","Scenario#"&amp;$B$2,"Years#"&amp;$B$4,"Period#"&amp;$B$3,"View#"&amp;$B$10,"Consolidation#"&amp;$B$13,"Data Source#"&amp;$B$11,"Intercompany#"&amp;$B$14,"Movement#"&amp;$B$12,"Custom1#"&amp;$B$6,"Custom2#"&amp;$B$7,"Custom3#"&amp;$B$8,"Custom4#"&amp;$B$9,"Entity#"&amp;$B74,"Account#"&amp;$U$15)),2)</f>
        <v>#VALUE!</v>
      </c>
      <c r="V74" s="108"/>
      <c r="W74" s="108" t="e">
        <f>ROUND(([2]!HsGetValue("FCC","Scenario#"&amp;$B$2,"Years#"&amp;$B$4,"Period#"&amp;$B$3,"View#"&amp;$B$10,"Consolidation#"&amp;$B$13,"Data Source#"&amp;$B$11,"Intercompany#"&amp;$B$14,"Movement#"&amp;$B$12,"Custom1#"&amp;$B$6,"Custom2#"&amp;$B$7,"Custom3#"&amp;$B$8,"Custom4#"&amp;$B$9,"Entity#"&amp;$B74,"Account#"&amp;$W$15)),2)</f>
        <v>#VALUE!</v>
      </c>
      <c r="X74" s="108" t="e">
        <f>ROUND(([2]!HsGetValue("FCC","Scenario#"&amp;$B$2,"Years#"&amp;$B$4,"Period#"&amp;$B$3,"View#"&amp;$B$10,"Consolidation#"&amp;$B$13,"Data Source#"&amp;$B$11,"Intercompany#"&amp;$B$14,"Movement#"&amp;$B$12,"Custom1#"&amp;$B$6,"Custom2#"&amp;$B$7,"Custom3#"&amp;$B$8,"Custom4#"&amp;$B$9,"Entity#"&amp;$B74,"Account#"&amp;$X$15)),2)</f>
        <v>#VALUE!</v>
      </c>
      <c r="Y74" s="108" t="e">
        <f>ROUND(([2]!HsGetValue("FCC","Scenario#"&amp;$B$2,"Years#"&amp;$B$4,"Period#"&amp;$B$3,"View#"&amp;$B$10,"Consolidation#"&amp;$B$13,"Data Source#"&amp;$B$11,"Intercompany#"&amp;$B$14,"Movement#"&amp;$B$12,"Custom1#"&amp;$B$6,"Custom2#"&amp;$B$7,"Custom3#"&amp;$B$8,"Custom4#"&amp;$B$9,"Entity#"&amp;$B74,"Account#"&amp;$Y$15)+[2]!HsGetValue("FCC","Scenario#"&amp;$B$2,"Years#"&amp;$B$4,"Period#"&amp;$B$3,"View#"&amp;$B$10,"Consolidation#"&amp;$B$13,"Data Source#"&amp;$B$11,"Intercompany#"&amp;$B$14,"Movement#"&amp;$B$12,"Custom1#"&amp;$B$6,"Custom2#"&amp;$B$7,"Custom3#"&amp;$B$8,"Custom4#"&amp;$B$9,"Entity#"&amp;$B74,"Account#"&amp;$Y$16)),2)</f>
        <v>#VALUE!</v>
      </c>
    </row>
    <row r="75" spans="1:25">
      <c r="A75" s="107" t="s">
        <v>387</v>
      </c>
      <c r="B75" s="107" t="s">
        <v>288</v>
      </c>
      <c r="C75" s="23">
        <v>44100</v>
      </c>
      <c r="D75" s="23" t="s">
        <v>142</v>
      </c>
      <c r="E75" t="s">
        <v>66</v>
      </c>
      <c r="F75" s="22" t="e">
        <f t="shared" si="0"/>
        <v>#VALUE!</v>
      </c>
      <c r="G75" s="121" t="s">
        <v>570</v>
      </c>
      <c r="H75" s="273" t="e">
        <f>ROUND(([2]!HsGetValue("FCC","Scenario#"&amp;$B$2,"Years#"&amp;$B$4,"Period#"&amp;$B$3,"View#"&amp;$B$10,"Consolidation#"&amp;$B$13,"Data Source#"&amp;$B$11,"Intercompany#"&amp;$B$14,"Movement#"&amp;$B$12,"Custom1#"&amp;$B$6,"Custom2#"&amp;$B$7,"Custom3#"&amp;$B$8,"Custom4#"&amp;$B$9,"Entity#"&amp;$B75,"Account#"&amp;$H$15)+[2]!HsGetValue("FCC","Scenario#"&amp;$B$2,"Years#"&amp;$B$4,"Period#"&amp;$B$3,"View#"&amp;$B$10,"Consolidation#"&amp;$B$13,"Data Source#"&amp;$B$11,"Intercompany#"&amp;$B$14,"Movement#"&amp;$B$12,"Custom1#"&amp;$B$6,"Custom2#"&amp;$B$7,"Custom3#"&amp;$B$8,"Custom4#"&amp;$B$9,"Entity#"&amp;$B75,"Account#"&amp;$H$16)),2)</f>
        <v>#VALUE!</v>
      </c>
      <c r="I75" s="108" t="e">
        <f>ROUND(([2]!HsGetValue("FCC","Scenario#"&amp;$B$2,"Years#"&amp;$B$4,"Period#"&amp;$B$3,"View#"&amp;$B$10,"Consolidation#"&amp;$B$13,"Data Source#"&amp;$B$11,"Intercompany#"&amp;$B$14,"Movement#"&amp;$B$12,"Custom1#"&amp;$B$6,"Custom2#"&amp;$B$7,"Custom3#"&amp;$B$8,"Custom4#"&amp;$B$9,"Entity#"&amp;$B75,"Account#"&amp;$I$15)+[2]!HsGetValue("FCC","Scenario#"&amp;$B$2,"Years#"&amp;$B$4,"Period#"&amp;$B$3,"View#"&amp;$B$10,"Consolidation#"&amp;$B$13,"Data Source#"&amp;$B$11,"Intercompany#"&amp;$B$14,"Movement#"&amp;$B$12,"Custom1#"&amp;$B$6,"Custom2#"&amp;$B$7,"Custom3#"&amp;$B$8,"Custom4#"&amp;$B$9,"Entity#"&amp;$B75,"Account#"&amp;$I$16)+[2]!HsGetValue("FCC","Scenario#"&amp;$B$2,"Years#"&amp;$B$4,"Period#"&amp;$B$3,"View#"&amp;$B$10,"Consolidation#"&amp;$B$13,"Data Source#"&amp;$B$11,"Intercompany#"&amp;$B$14,"Movement#"&amp;$B$12,"Custom1#"&amp;$B$6,"Custom2#"&amp;$B$7,"Custom3#"&amp;$B$8,"Custom4#"&amp;$B$9,"Entity#"&amp;$B75,"Account#"&amp;$I$17)),2)</f>
        <v>#VALUE!</v>
      </c>
      <c r="J75" s="24" t="e">
        <f>ROUND(([2]!HsGetValue("FCC","Scenario#"&amp;$B$2,"Years#"&amp;$B$4,"Period#"&amp;$B$3,"View#"&amp;$B$10,"Consolidation#"&amp;$B$13,"Data Source#"&amp;$B$11,"Intercompany#"&amp;$B$14,"Movement#"&amp;$B$12,"Custom1#"&amp;$B$6,"Custom2#"&amp;$B$7,"Custom3#"&amp;$B$8,"Custom4#"&amp;$B$9,"Entity#"&amp;$B75,"Account#"&amp;$J$15)+[2]!HsGetValue("FCC","Scenario#"&amp;$B$2,"Years#"&amp;$B$4,"Period#"&amp;$B$3,"View#"&amp;$B$10,"Consolidation#"&amp;$B$13,"Data Source#"&amp;$B$11,"Intercompany#"&amp;$B$14,"Movement#"&amp;$B$12,"Custom1#"&amp;$B$6,"Custom2#"&amp;$B$7,"Custom3#"&amp;$B$8,"Custom4#"&amp;$B$9,"Entity#"&amp;$B75,"Account#"&amp;$J$16)),2)</f>
        <v>#VALUE!</v>
      </c>
      <c r="K75" s="108">
        <f>788700.76-390918.22</f>
        <v>397782.54000000004</v>
      </c>
      <c r="L75" s="108" t="e">
        <f>ROUND(([2]!HsGetValue("FCC","Scenario#"&amp;$B$2,"Years#"&amp;$B$4,"Period#"&amp;$B$3,"View#"&amp;$B$10,"Consolidation#"&amp;$B$13,"Data Source#"&amp;$B$11,"Intercompany#"&amp;$B$14,"Movement#"&amp;$B$12,"Custom1#"&amp;$B$6,"Custom2#"&amp;$B$7,"Custom3#"&amp;$B$8,"Custom4#"&amp;$B$9,"Entity#"&amp;$B75,"Account#"&amp;$L$17)+[2]!HsGetValue("FCC","Scenario#"&amp;$B$2,"Years#"&amp;$B$4,"Period#"&amp;$B$3,"View#"&amp;$B$10,"Consolidation#"&amp;$B$13,"Data Source#"&amp;$B$11,"Intercompany#"&amp;$B$14,"Movement#"&amp;$B$12,"Custom1#"&amp;$B$6,"Custom2#"&amp;$B$7,"Custom3#"&amp;$B$8,"Custom4#"&amp;$B$9,"Entity#"&amp;$B75,"Account#"&amp;$L$18)),2)</f>
        <v>#VALUE!</v>
      </c>
      <c r="M75" s="108" t="e">
        <f>ROUND(([2]!HsGetValue("FCC","Scenario#"&amp;$B$2,"Years#"&amp;$B$4,"Period#"&amp;$B$3,"View#"&amp;$B$10,"Consolidation#"&amp;$B$13,"Data Source#"&amp;$B$11,"Intercompany#"&amp;$B$14,"Movement#"&amp;$B$12,"Custom1#"&amp;$B$6,"Custom2#"&amp;$B$7,"Custom3#"&amp;$B$8,"Custom4#"&amp;$B$9,"Entity#"&amp;$B75,"Account#"&amp;$M$15)+[2]!HsGetValue("FCC","Scenario#"&amp;$B$2,"Years#"&amp;$B$4,"Period#"&amp;$B$3,"View#"&amp;$B$10,"Consolidation#"&amp;$B$13,"Data Source#"&amp;$B$11,"Intercompany#"&amp;$B$14,"Movement#"&amp;$B$12,"Custom1#"&amp;$B$6,"Custom2#"&amp;$B$7,"Custom3#"&amp;$B$8,"Custom4#"&amp;$B$9,"Entity#"&amp;$B75,"Account#"&amp;$M$16)),2)</f>
        <v>#VALUE!</v>
      </c>
      <c r="N75" s="189" t="e">
        <f>ROUND(([2]!HsGetValue("FCC","Scenario#"&amp;$B$2,"Years#"&amp;$B$4,"Period#"&amp;$B$3,"View#"&amp;$B$10,"Consolidation#"&amp;$B$13,"Data Source#"&amp;$B$11,"Intercompany#"&amp;$B$14,"Movement#"&amp;$B$12,"Custom1#"&amp;$B$6,"Custom2#"&amp;$B$7,"Custom3#"&amp;$B$8,"Custom4#"&amp;$B$9,"Entity#"&amp;$B75,"Account#"&amp;$N$14)+[2]!HsGetValue("FCC","Scenario#"&amp;$B$2,"Years#"&amp;$B$4,"Period#"&amp;$B$3,"View#"&amp;$B$10,"Consolidation#"&amp;$B$13,"Data Source#"&amp;$B$11,"Intercompany#"&amp;$B$14,"Movement#"&amp;$B$12,"Custom1#"&amp;$B$6,"Custom2#"&amp;$B$7,"Custom3#"&amp;$B$8,"Custom4#"&amp;$B$9,"Entity#"&amp;$B75,"Account#"&amp;$N$15)+[2]!HsGetValue("FCC","Scenario#"&amp;$B$2,"Years#"&amp;$B$4,"Period#"&amp;$B$3,"View#"&amp;$B$10,"Consolidation#"&amp;$B$13,"Data Source#"&amp;$B$11,"Intercompany#"&amp;$B$14,"Movement#"&amp;$B$12,"Custom1#"&amp;$B$6,"Custom2#"&amp;$B$7,"Custom3#"&amp;$B$8,"Custom4#"&amp;$B$9,"Entity#"&amp;$B75,"Account#"&amp;$N$16)+[2]!HsGetValue("FCC","Scenario#"&amp;$B$2,"Years#"&amp;$B$4,"Period#"&amp;$B$3,"View#"&amp;$B$10,"Consolidation#"&amp;$B$13,"Data Source#"&amp;$B$11,"Intercompany#"&amp;$B$14,"Movement#"&amp;$B$12,"Custom1#"&amp;$B$6,"Custom2#"&amp;$B$7,"Custom3#"&amp;$B$8,"Custom4#"&amp;$B$9,"Entity#"&amp;$B75,"Account#"&amp;$N$17)+[2]!HsGetValue("FCC","Scenario#"&amp;$B$2,"Years#"&amp;$B$4,"Period#"&amp;$B$3,"View#"&amp;$B$10,"Consolidation#"&amp;$B$13,"Data Source#"&amp;$B$11,"Intercompany#"&amp;$B$14,"Movement#"&amp;$B$12,"Custom1#"&amp;$B$6,"Custom2#"&amp;$B$7,"Custom3#"&amp;$B$8,"Custom4#"&amp;$B$9,"Entity#"&amp;$B75,"Account#"&amp;$N$18)),2)</f>
        <v>#VALUE!</v>
      </c>
      <c r="O75" s="189" t="e">
        <f>ROUND(([2]!HsGetValue("FCC","Scenario#"&amp;$B$2,"Years#"&amp;$B$4,"Period#"&amp;$B$3,"View#"&amp;$B$10,"Consolidation#"&amp;$B$13,"Data Source#"&amp;$B$11,"Intercompany#"&amp;$B$14,"Movement#"&amp;$B$12,"Custom1#"&amp;$B$6,"Custom2#"&amp;$B$7,"Custom3#"&amp;$B$8,"Custom4#"&amp;$B$9,"Entity#"&amp;$B75,"Account#"&amp;$O$15)),2)</f>
        <v>#VALUE!</v>
      </c>
      <c r="P75" s="108" t="e">
        <f>ROUND(([2]!HsGetValue("FCC","Scenario#"&amp;$B$2,"Years#"&amp;$B$4,"Period#"&amp;$B$3,"View#"&amp;$B$10,"Consolidation#"&amp;$B$13,"Data Source#"&amp;$B$11,"Intercompany#"&amp;$B$14,"Movement#"&amp;$B$12,"Custom1#"&amp;$B$6,"Custom2#"&amp;$B$7,"Custom3#"&amp;$B$8,"Custom4#"&amp;$B$9,"Entity#"&amp;$B75,"Account#"&amp;$P$15)+[2]!HsGetValue("FCC","Scenario#"&amp;$B$2,"Years#"&amp;$B$4,"Period#"&amp;$B$3,"View#"&amp;$B$10,"Consolidation#"&amp;$B$13,"Data Source#"&amp;$B$11,"Intercompany#"&amp;$B$14,"Movement#"&amp;$B$12,"Custom1#"&amp;$B$6,"Custom2#"&amp;$B$7,"Custom3#"&amp;$B$8,"Custom4#"&amp;$B$9,"Entity#"&amp;$B75,"Account#"&amp;$P$16)),2)</f>
        <v>#VALUE!</v>
      </c>
      <c r="Q75" s="108" t="e">
        <f>ROUND(([2]!HsGetValue("FCC","Scenario#"&amp;$B$2,"Years#"&amp;$B$4,"Period#"&amp;$B$3,"View#"&amp;$B$10,"Consolidation#"&amp;$B$13,"Data Source#"&amp;$B$11,"Intercompany#"&amp;$B$14,"Movement#"&amp;$B$12,"Custom1#"&amp;$B$6,"Custom2#"&amp;$B$7,"Custom3#"&amp;$B$8,"Custom4#"&amp;$B$9,"Entity#"&amp;$B75,"Account#"&amp;$Q$15)+[2]!HsGetValue("FCC","Scenario#"&amp;$B$2,"Years#"&amp;$B$4,"Period#"&amp;$B$3,"View#"&amp;$B$10,"Consolidation#"&amp;$B$13,"Data Source#"&amp;$B$11,"Intercompany#"&amp;$B$14,"Movement#"&amp;$B$12,"Custom1#"&amp;$B$6,"Custom2#"&amp;$B$7,"Custom3#"&amp;$B$8,"Custom4#"&amp;$B$9,"Entity#"&amp;$B75,"Account#"&amp;$Q$16)),2)</f>
        <v>#VALUE!</v>
      </c>
      <c r="R75" s="108" t="e">
        <f>ROUND(([2]!HsGetValue("FCC","Scenario#"&amp;$B$2,"Years#"&amp;$B$4,"Period#"&amp;$B$3,"View#"&amp;$B$10,"Consolidation#"&amp;$B$13,"Data Source#"&amp;$B$11,"Intercompany#"&amp;$B$14,"Movement#"&amp;$B$12,"Custom1#"&amp;$B$6,"Custom2#"&amp;$B$7,"Custom3#"&amp;$B$8,"Custom4#"&amp;$B$9,"Entity#"&amp;$B75,"Account#"&amp;$R$15)+[2]!HsGetValue("FCC","Scenario#"&amp;$B$2,"Years#"&amp;$B$4,"Period#"&amp;$B$3,"View#"&amp;$B$10,"Consolidation#"&amp;$B$13,"Data Source#"&amp;$B$11,"Intercompany#"&amp;$B$14,"Movement#"&amp;$B$12,"Custom1#"&amp;$B$6,"Custom2#"&amp;$B$7,"Custom3#"&amp;$B$8,"Custom4#"&amp;$B$9,"Entity#"&amp;$B75,"Account#"&amp;$R$16)),2)</f>
        <v>#VALUE!</v>
      </c>
      <c r="S75" s="108" t="e">
        <f>ROUND(([2]!HsGetValue("FCC","Scenario#"&amp;$B$2,"Years#"&amp;$B$4,"Period#"&amp;$B$3,"View#"&amp;$B$10,"Consolidation#"&amp;$B$13,"Data Source#"&amp;$B$11,"Intercompany#"&amp;$B$14,"Movement#"&amp;$B$12,"Custom1#"&amp;$B$6,"Custom2#"&amp;$B$7,"Custom3#"&amp;$B$8,"Custom4#"&amp;$B$9,"Entity#"&amp;$B75,"Account#"&amp;$S$15)),2)</f>
        <v>#VALUE!</v>
      </c>
      <c r="T75" s="108" t="e">
        <f>ROUND(([2]!HsGetValue("FCC","Scenario#"&amp;$B$2,"Years#"&amp;$B$4,"Period#"&amp;$B$3,"View#"&amp;$B$10,"Consolidation#"&amp;$B$13,"Data Source#"&amp;$B$11,"Intercompany#"&amp;$B$14,"Movement#"&amp;$B$12,"Custom1#"&amp;$B$6,"Custom2#"&amp;$B$7,"Custom3#"&amp;$B$8,"Custom4#"&amp;$B$9,"Entity#"&amp;$B75,"Account#"&amp;$T$15)),2)</f>
        <v>#VALUE!</v>
      </c>
      <c r="U75" s="108" t="e">
        <f>ROUND(([2]!HsGetValue("FCC","Scenario#"&amp;$B$2,"Years#"&amp;$B$4,"Period#"&amp;$B$3,"View#"&amp;$B$10,"Consolidation#"&amp;$B$13,"Data Source#"&amp;$B$11,"Intercompany#"&amp;$B$14,"Movement#"&amp;$B$12,"Custom1#"&amp;$B$6,"Custom2#"&amp;$B$7,"Custom3#"&amp;$B$8,"Custom4#"&amp;$B$9,"Entity#"&amp;$B75,"Account#"&amp;$U$15)),2)</f>
        <v>#VALUE!</v>
      </c>
      <c r="V75" s="108"/>
      <c r="W75" s="108" t="e">
        <f>ROUND(([2]!HsGetValue("FCC","Scenario#"&amp;$B$2,"Years#"&amp;$B$4,"Period#"&amp;$B$3,"View#"&amp;$B$10,"Consolidation#"&amp;$B$13,"Data Source#"&amp;$B$11,"Intercompany#"&amp;$B$14,"Movement#"&amp;$B$12,"Custom1#"&amp;$B$6,"Custom2#"&amp;$B$7,"Custom3#"&amp;$B$8,"Custom4#"&amp;$B$9,"Entity#"&amp;$B75,"Account#"&amp;$W$15)),2)</f>
        <v>#VALUE!</v>
      </c>
      <c r="X75" s="108" t="e">
        <f>ROUND(([2]!HsGetValue("FCC","Scenario#"&amp;$B$2,"Years#"&amp;$B$4,"Period#"&amp;$B$3,"View#"&amp;$B$10,"Consolidation#"&amp;$B$13,"Data Source#"&amp;$B$11,"Intercompany#"&amp;$B$14,"Movement#"&amp;$B$12,"Custom1#"&amp;$B$6,"Custom2#"&amp;$B$7,"Custom3#"&amp;$B$8,"Custom4#"&amp;$B$9,"Entity#"&amp;$B75,"Account#"&amp;$X$15)),2)</f>
        <v>#VALUE!</v>
      </c>
      <c r="Y75" s="108" t="e">
        <f>ROUND(([2]!HsGetValue("FCC","Scenario#"&amp;$B$2,"Years#"&amp;$B$4,"Period#"&amp;$B$3,"View#"&amp;$B$10,"Consolidation#"&amp;$B$13,"Data Source#"&amp;$B$11,"Intercompany#"&amp;$B$14,"Movement#"&amp;$B$12,"Custom1#"&amp;$B$6,"Custom2#"&amp;$B$7,"Custom3#"&amp;$B$8,"Custom4#"&amp;$B$9,"Entity#"&amp;$B75,"Account#"&amp;$Y$15)+[2]!HsGetValue("FCC","Scenario#"&amp;$B$2,"Years#"&amp;$B$4,"Period#"&amp;$B$3,"View#"&amp;$B$10,"Consolidation#"&amp;$B$13,"Data Source#"&amp;$B$11,"Intercompany#"&amp;$B$14,"Movement#"&amp;$B$12,"Custom1#"&amp;$B$6,"Custom2#"&amp;$B$7,"Custom3#"&amp;$B$8,"Custom4#"&amp;$B$9,"Entity#"&amp;$B75,"Account#"&amp;$Y$16)),2)</f>
        <v>#VALUE!</v>
      </c>
    </row>
    <row r="76" spans="1:25" ht="15" customHeight="1">
      <c r="A76" s="107" t="s">
        <v>387</v>
      </c>
      <c r="B76" s="249" t="s">
        <v>571</v>
      </c>
      <c r="E76" s="1" t="s">
        <v>366</v>
      </c>
      <c r="F76" s="22" t="e">
        <f>SUM(H76:Y76)-U76</f>
        <v>#VALUE!</v>
      </c>
      <c r="G76" s="108" t="e">
        <f>ROUND(([2]!HsGetValue("FCC","Scenario#"&amp;$B$2,"Years#"&amp;$B$4,"Period#"&amp;$B$3,"View#"&amp;$B$10,"Consolidation#"&amp;$B$13,"Data Source#"&amp;B$11,"Intercompany#"&amp;$B$14,"Movement#"&amp;$B$12,"Custom1#"&amp;$B$6,"Custom2#"&amp;$B$7,"Custom3#"&amp;$B$8,"Custom4#"&amp;$B$9,"Entity#"&amp;$B76,"Account#"&amp;$G$15)+[2]!HsGetValue("FCC","Scenario#"&amp;$B$2,"Years#"&amp;$B$4,"Period#"&amp;$B$3,"View#"&amp;$B$10,"Consolidation#"&amp;$B$13,"Data Source#"&amp;B$11,"Intercompany#"&amp;$B$14,"Movement#"&amp;$B$12,"Custom1#"&amp;$B$6,"Custom2#"&amp;$B$7,"Custom3#"&amp;$B$8,"Custom4#"&amp;$B$9,"Entity#"&amp;$B76,"Account#"&amp;$G$16)),2)</f>
        <v>#VALUE!</v>
      </c>
      <c r="H76" s="273">
        <v>13051534</v>
      </c>
      <c r="I76" s="108" t="e">
        <f>ROUND(([2]!HsGetValue("FCC","Scenario#"&amp;$B$2,"Years#"&amp;$B$4,"Period#"&amp;$B$3,"View#"&amp;$B$10,"Consolidation#"&amp;$B$13,"Data Source#"&amp;$B$11,"Intercompany#"&amp;$B$14,"Movement#"&amp;$B$12,"Custom1#"&amp;$B$6,"Custom2#"&amp;$B$7,"Custom3#"&amp;$B$8,"Custom4#"&amp;$B$9,"Entity#"&amp;$B76,"Account#"&amp;$I$15)+[2]!HsGetValue("FCC","Scenario#"&amp;$B$2,"Years#"&amp;$B$4,"Period#"&amp;$B$3,"View#"&amp;$B$10,"Consolidation#"&amp;$B$13,"Data Source#"&amp;$B$11,"Intercompany#"&amp;$B$14,"Movement#"&amp;$B$12,"Custom1#"&amp;$B$6,"Custom2#"&amp;$B$7,"Custom3#"&amp;$B$8,"Custom4#"&amp;$B$9,"Entity#"&amp;$B76,"Account#"&amp;$I$16)+[2]!HsGetValue("FCC","Scenario#"&amp;$B$2,"Years#"&amp;$B$4,"Period#"&amp;$B$3,"View#"&amp;$B$10,"Consolidation#"&amp;$B$13,"Data Source#"&amp;$B$11,"Intercompany#"&amp;$B$14,"Movement#"&amp;$B$12,"Custom1#"&amp;$B$6,"Custom2#"&amp;$B$7,"Custom3#"&amp;$B$8,"Custom4#"&amp;$B$9,"Entity#"&amp;$B76,"Account#"&amp;$I$17)),2)</f>
        <v>#VALUE!</v>
      </c>
      <c r="J76" s="24" t="e">
        <f>ROUND(([2]!HsGetValue("FCC","Scenario#"&amp;$B$2,"Years#"&amp;$B$4,"Period#"&amp;$B$3,"View#"&amp;$B$10,"Consolidation#"&amp;$B$13,"Data Source#"&amp;$B$11,"Intercompany#"&amp;$B$14,"Movement#"&amp;$B$12,"Custom1#"&amp;$B$6,"Custom2#"&amp;$B$7,"Custom3#"&amp;$B$8,"Custom4#"&amp;$B$9,"Entity#"&amp;$B76,"Account#"&amp;$J$15)+[2]!HsGetValue("FCC","Scenario#"&amp;$B$2,"Years#"&amp;$B$4,"Period#"&amp;$B$3,"View#"&amp;$B$10,"Consolidation#"&amp;$B$13,"Data Source#"&amp;$B$11,"Intercompany#"&amp;$B$14,"Movement#"&amp;$B$12,"Custom1#"&amp;$B$6,"Custom2#"&amp;$B$7,"Custom3#"&amp;$B$8,"Custom4#"&amp;$B$9,"Entity#"&amp;$B76,"Account#"&amp;$J$16)),2)</f>
        <v>#VALUE!</v>
      </c>
      <c r="K76" s="108">
        <f>134887333.09-25124969.2</f>
        <v>109762363.89</v>
      </c>
      <c r="L76" s="108">
        <f>39975865.49-15139670.95</f>
        <v>24836194.540000003</v>
      </c>
      <c r="M76" s="108" t="e">
        <f>ROUND(([2]!HsGetValue("FCC","Scenario#"&amp;$B$2,"Years#"&amp;$B$4,"Period#"&amp;$B$3,"View#"&amp;$B$10,"Consolidation#"&amp;$B$13,"Data Source#"&amp;$B$11,"Intercompany#"&amp;$B$14,"Movement#"&amp;$B$12,"Custom1#"&amp;$B$6,"Custom2#"&amp;$B$7,"Custom3#"&amp;$B$8,"Custom4#"&amp;$B$9,"Entity#"&amp;$B76,"Account#"&amp;$M$15)+[2]!HsGetValue("FCC","Scenario#"&amp;$B$2,"Years#"&amp;$B$4,"Period#"&amp;$B$3,"View#"&amp;$B$10,"Consolidation#"&amp;$B$13,"Data Source#"&amp;$B$11,"Intercompany#"&amp;$B$14,"Movement#"&amp;$B$12,"Custom1#"&amp;$B$6,"Custom2#"&amp;$B$7,"Custom3#"&amp;$B$8,"Custom4#"&amp;$B$9,"Entity#"&amp;$B76,"Account#"&amp;$M$16)),2)</f>
        <v>#VALUE!</v>
      </c>
      <c r="N76" s="189" t="e">
        <f>ROUND(([2]!HsGetValue("FCC","Scenario#"&amp;$B$2,"Years#"&amp;$B$4,"Period#"&amp;$B$3,"View#"&amp;$B$10,"Consolidation#"&amp;$B$13,"Data Source#"&amp;$B$11,"Intercompany#"&amp;$B$14,"Movement#"&amp;$B$12,"Custom1#"&amp;$B$6,"Custom2#"&amp;$B$7,"Custom3#"&amp;$B$8,"Custom4#"&amp;$B$9,"Entity#"&amp;$B76,"Account#"&amp;$N$14)+[2]!HsGetValue("FCC","Scenario#"&amp;$B$2,"Years#"&amp;$B$4,"Period#"&amp;$B$3,"View#"&amp;$B$10,"Consolidation#"&amp;$B$13,"Data Source#"&amp;$B$11,"Intercompany#"&amp;$B$14,"Movement#"&amp;$B$12,"Custom1#"&amp;$B$6,"Custom2#"&amp;$B$7,"Custom3#"&amp;$B$8,"Custom4#"&amp;$B$9,"Entity#"&amp;$B76,"Account#"&amp;$N$15)+[2]!HsGetValue("FCC","Scenario#"&amp;$B$2,"Years#"&amp;$B$4,"Period#"&amp;$B$3,"View#"&amp;$B$10,"Consolidation#"&amp;$B$13,"Data Source#"&amp;$B$11,"Intercompany#"&amp;$B$14,"Movement#"&amp;$B$12,"Custom1#"&amp;$B$6,"Custom2#"&amp;$B$7,"Custom3#"&amp;$B$8,"Custom4#"&amp;$B$9,"Entity#"&amp;$B76,"Account#"&amp;$N$16)+[2]!HsGetValue("FCC","Scenario#"&amp;$B$2,"Years#"&amp;$B$4,"Period#"&amp;$B$3,"View#"&amp;$B$10,"Consolidation#"&amp;$B$13,"Data Source#"&amp;$B$11,"Intercompany#"&amp;$B$14,"Movement#"&amp;$B$12,"Custom1#"&amp;$B$6,"Custom2#"&amp;$B$7,"Custom3#"&amp;$B$8,"Custom4#"&amp;$B$9,"Entity#"&amp;$B76,"Account#"&amp;$N$17)+[2]!HsGetValue("FCC","Scenario#"&amp;$B$2,"Years#"&amp;$B$4,"Period#"&amp;$B$3,"View#"&amp;$B$10,"Consolidation#"&amp;$B$13,"Data Source#"&amp;$B$11,"Intercompany#"&amp;$B$14,"Movement#"&amp;$B$12,"Custom1#"&amp;$B$6,"Custom2#"&amp;$B$7,"Custom3#"&amp;$B$8,"Custom4#"&amp;$B$9,"Entity#"&amp;$B76,"Account#"&amp;$N$18)),2)</f>
        <v>#VALUE!</v>
      </c>
      <c r="O76" s="189" t="e">
        <f>ROUND(([2]!HsGetValue("FCC","Scenario#"&amp;$B$2,"Years#"&amp;$B$4,"Period#"&amp;$B$3,"View#"&amp;$B$10,"Consolidation#"&amp;$B$13,"Data Source#"&amp;$B$11,"Intercompany#"&amp;$B$14,"Movement#"&amp;$B$12,"Custom1#"&amp;$B$6,"Custom2#"&amp;$B$7,"Custom3#"&amp;$B$8,"Custom4#"&amp;$B$9,"Entity#"&amp;$B76,"Account#"&amp;$O$15)),2)</f>
        <v>#VALUE!</v>
      </c>
      <c r="P76" s="108" t="e">
        <f>ROUND(([2]!HsGetValue("FCC","Scenario#"&amp;$B$2,"Years#"&amp;$B$4,"Period#"&amp;$B$3,"View#"&amp;$B$10,"Consolidation#"&amp;$B$13,"Data Source#"&amp;$B$11,"Intercompany#"&amp;$B$14,"Movement#"&amp;$B$12,"Custom1#"&amp;$B$6,"Custom2#"&amp;$B$7,"Custom3#"&amp;$B$8,"Custom4#"&amp;$B$9,"Entity#"&amp;$B76,"Account#"&amp;$P$15)+[2]!HsGetValue("FCC","Scenario#"&amp;$B$2,"Years#"&amp;$B$4,"Period#"&amp;$B$3,"View#"&amp;$B$10,"Consolidation#"&amp;$B$13,"Data Source#"&amp;$B$11,"Intercompany#"&amp;$B$14,"Movement#"&amp;$B$12,"Custom1#"&amp;$B$6,"Custom2#"&amp;$B$7,"Custom3#"&amp;$B$8,"Custom4#"&amp;$B$9,"Entity#"&amp;$B76,"Account#"&amp;$P$16)),2)</f>
        <v>#VALUE!</v>
      </c>
      <c r="Q76" s="108" t="e">
        <f>ROUND(([2]!HsGetValue("FCC","Scenario#"&amp;$B$2,"Years#"&amp;$B$4,"Period#"&amp;$B$3,"View#"&amp;$B$10,"Consolidation#"&amp;$B$13,"Data Source#"&amp;$B$11,"Intercompany#"&amp;$B$14,"Movement#"&amp;$B$12,"Custom1#"&amp;$B$6,"Custom2#"&amp;$B$7,"Custom3#"&amp;$B$8,"Custom4#"&amp;$B$9,"Entity#"&amp;$B76,"Account#"&amp;$Q$15)+[2]!HsGetValue("FCC","Scenario#"&amp;$B$2,"Years#"&amp;$B$4,"Period#"&amp;$B$3,"View#"&amp;$B$10,"Consolidation#"&amp;$B$13,"Data Source#"&amp;$B$11,"Intercompany#"&amp;$B$14,"Movement#"&amp;$B$12,"Custom1#"&amp;$B$6,"Custom2#"&amp;$B$7,"Custom3#"&amp;$B$8,"Custom4#"&amp;$B$9,"Entity#"&amp;$B76,"Account#"&amp;$Q$16)),2)</f>
        <v>#VALUE!</v>
      </c>
      <c r="R76" s="108" t="e">
        <f>ROUND(([2]!HsGetValue("FCC","Scenario#"&amp;$B$2,"Years#"&amp;$B$4,"Period#"&amp;$B$3,"View#"&amp;$B$10,"Consolidation#"&amp;$B$13,"Data Source#"&amp;$B$11,"Intercompany#"&amp;$B$14,"Movement#"&amp;$B$12,"Custom1#"&amp;$B$6,"Custom2#"&amp;$B$7,"Custom3#"&amp;$B$8,"Custom4#"&amp;$B$9,"Entity#"&amp;$B76,"Account#"&amp;$R$15)+[2]!HsGetValue("FCC","Scenario#"&amp;$B$2,"Years#"&amp;$B$4,"Period#"&amp;$B$3,"View#"&amp;$B$10,"Consolidation#"&amp;$B$13,"Data Source#"&amp;$B$11,"Intercompany#"&amp;$B$14,"Movement#"&amp;$B$12,"Custom1#"&amp;$B$6,"Custom2#"&amp;$B$7,"Custom3#"&amp;$B$8,"Custom4#"&amp;$B$9,"Entity#"&amp;$B76,"Account#"&amp;$R$16)),2)</f>
        <v>#VALUE!</v>
      </c>
      <c r="S76" s="108" t="e">
        <f>ROUND(([2]!HsGetValue("FCC","Scenario#"&amp;$B$2,"Years#"&amp;$B$4,"Period#"&amp;$B$3,"View#"&amp;$B$10,"Consolidation#"&amp;$B$13,"Data Source#"&amp;$B$11,"Intercompany#"&amp;$B$14,"Movement#"&amp;$B$12,"Custom1#"&amp;$B$6,"Custom2#"&amp;$B$7,"Custom3#"&amp;$B$8,"Custom4#"&amp;$B$9,"Entity#"&amp;$B76,"Account#"&amp;$S$15)),2)</f>
        <v>#VALUE!</v>
      </c>
      <c r="T76" s="108" t="e">
        <f>ROUND(([2]!HsGetValue("FCC","Scenario#"&amp;$B$2,"Years#"&amp;$B$4,"Period#"&amp;$B$3,"View#"&amp;$B$10,"Consolidation#"&amp;$B$13,"Data Source#"&amp;$B$11,"Intercompany#"&amp;$B$14,"Movement#"&amp;$B$12,"Custom1#"&amp;$B$6,"Custom2#"&amp;$B$7,"Custom3#"&amp;$B$8,"Custom4#"&amp;$B$9,"Entity#"&amp;$B76,"Account#"&amp;$T$15)),2)</f>
        <v>#VALUE!</v>
      </c>
      <c r="U76" s="108" t="e">
        <f>ROUND(([2]!HsGetValue("FCC","Scenario#"&amp;$B$2,"Years#"&amp;$B$4,"Period#"&amp;$B$3,"View#"&amp;$B$10,"Consolidation#"&amp;$B$13,"Data Source#"&amp;$B$11,"Intercompany#"&amp;$B$14,"Movement#"&amp;$B$12,"Custom1#"&amp;$B$6,"Custom2#"&amp;$B$7,"Custom3#"&amp;$B$8,"Custom4#"&amp;$B$9,"Entity#"&amp;$B76,"Account#"&amp;$U$15)),2)</f>
        <v>#VALUE!</v>
      </c>
      <c r="V76" s="108"/>
      <c r="W76" s="108" t="e">
        <f>ROUND(([2]!HsGetValue("FCC","Scenario#"&amp;$B$2,"Years#"&amp;$B$4,"Period#"&amp;$B$3,"View#"&amp;$B$10,"Consolidation#"&amp;$B$13,"Data Source#"&amp;$B$11,"Intercompany#"&amp;$B$14,"Movement#"&amp;$B$12,"Custom1#"&amp;$B$6,"Custom2#"&amp;$B$7,"Custom3#"&amp;$B$8,"Custom4#"&amp;$B$9,"Entity#"&amp;$B76,"Account#"&amp;$W$15)),2)</f>
        <v>#VALUE!</v>
      </c>
      <c r="X76" s="108" t="e">
        <f>ROUND(([2]!HsGetValue("FCC","Scenario#"&amp;$B$2,"Years#"&amp;$B$4,"Period#"&amp;$B$3,"View#"&amp;$B$10,"Consolidation#"&amp;$B$13,"Data Source#"&amp;$B$11,"Intercompany#"&amp;$B$14,"Movement#"&amp;$B$12,"Custom1#"&amp;$B$6,"Custom2#"&amp;$B$7,"Custom3#"&amp;$B$8,"Custom4#"&amp;$B$9,"Entity#"&amp;$B76,"Account#"&amp;$X$15)),2)</f>
        <v>#VALUE!</v>
      </c>
      <c r="Y76" s="108" t="e">
        <f>ROUND(([2]!HsGetValue("FCC","Scenario#"&amp;$B$2,"Years#"&amp;$B$4,"Period#"&amp;$B$3,"View#"&amp;$B$10,"Consolidation#"&amp;$B$13,"Data Source#"&amp;$B$11,"Intercompany#"&amp;$B$14,"Movement#"&amp;$B$12,"Custom1#"&amp;$B$6,"Custom2#"&amp;$B$7,"Custom3#"&amp;$B$8,"Custom4#"&amp;$B$9,"Entity#"&amp;$B76,"Account#"&amp;$Y$15)+[2]!HsGetValue("FCC","Scenario#"&amp;$B$2,"Years#"&amp;$B$4,"Period#"&amp;$B$3,"View#"&amp;$B$10,"Consolidation#"&amp;$B$13,"Data Source#"&amp;$B$11,"Intercompany#"&amp;$B$14,"Movement#"&amp;$B$12,"Custom1#"&amp;$B$6,"Custom2#"&amp;$B$7,"Custom3#"&amp;$B$8,"Custom4#"&amp;$B$9,"Entity#"&amp;$B76,"Account#"&amp;$Y$16)),2)</f>
        <v>#VALUE!</v>
      </c>
    </row>
    <row r="77" spans="1:25" ht="15" customHeight="1">
      <c r="A77" s="107" t="s">
        <v>387</v>
      </c>
      <c r="B77" s="275" t="s">
        <v>605</v>
      </c>
      <c r="E77" s="278" t="s">
        <v>606</v>
      </c>
      <c r="F77" s="22" t="e">
        <f>SUM(H77:Y77)-U77</f>
        <v>#VALUE!</v>
      </c>
      <c r="G77" s="108" t="e">
        <f>ROUND(([2]!HsGetValue("FCC","Scenario#"&amp;$B$2,"Years#"&amp;$B$4,"Period#"&amp;$B$3,"View#"&amp;$B$10,"Consolidation#"&amp;$B$13,"Data Source#"&amp;B$11,"Intercompany#"&amp;$B$14,"Movement#"&amp;$B$12,"Custom1#"&amp;$B$6,"Custom2#"&amp;$B$7,"Custom3#"&amp;$B$8,"Custom4#"&amp;$B$9,"Entity#"&amp;$B77,"Account#"&amp;$G$15)+[2]!HsGetValue("FCC","Scenario#"&amp;$B$2,"Years#"&amp;$B$4,"Period#"&amp;$B$3,"View#"&amp;$B$10,"Consolidation#"&amp;$B$13,"Data Source#"&amp;B$11,"Intercompany#"&amp;$B$14,"Movement#"&amp;$B$12,"Custom1#"&amp;$B$6,"Custom2#"&amp;$B$7,"Custom3#"&amp;$B$8,"Custom4#"&amp;$B$9,"Entity#"&amp;$B77,"Account#"&amp;$G$16)),2)</f>
        <v>#VALUE!</v>
      </c>
      <c r="H77" s="273" t="e">
        <f>ROUND(([2]!HsGetValue("FCC","Scenario#"&amp;$B$2,"Years#"&amp;$B$4,"Period#"&amp;$B$3,"View#"&amp;$B$10,"Consolidation#"&amp;$B$13,"Data Source#"&amp;$B$11,"Intercompany#"&amp;$B$14,"Movement#"&amp;$B$12,"Custom1#"&amp;$B$6,"Custom2#"&amp;$B$7,"Custom3#"&amp;$B$8,"Custom4#"&amp;$B$9,"Entity#"&amp;$B77,"Account#"&amp;$H$15)+[2]!HsGetValue("FCC","Scenario#"&amp;$B$2,"Years#"&amp;$B$4,"Period#"&amp;$B$3,"View#"&amp;$B$10,"Consolidation#"&amp;$B$13,"Data Source#"&amp;$B$11,"Intercompany#"&amp;$B$14,"Movement#"&amp;$B$12,"Custom1#"&amp;$B$6,"Custom2#"&amp;$B$7,"Custom3#"&amp;$B$8,"Custom4#"&amp;$B$9,"Entity#"&amp;$B77,"Account#"&amp;$H$16)),2)</f>
        <v>#VALUE!</v>
      </c>
      <c r="I77" s="108" t="e">
        <f>ROUND(([2]!HsGetValue("FCC","Scenario#"&amp;$B$2,"Years#"&amp;$B$4,"Period#"&amp;$B$3,"View#"&amp;$B$10,"Consolidation#"&amp;$B$13,"Data Source#"&amp;$B$11,"Intercompany#"&amp;$B$14,"Movement#"&amp;$B$12,"Custom1#"&amp;$B$6,"Custom2#"&amp;$B$7,"Custom3#"&amp;$B$8,"Custom4#"&amp;$B$9,"Entity#"&amp;$B77,"Account#"&amp;$I$15)+[2]!HsGetValue("FCC","Scenario#"&amp;$B$2,"Years#"&amp;$B$4,"Period#"&amp;$B$3,"View#"&amp;$B$10,"Consolidation#"&amp;$B$13,"Data Source#"&amp;$B$11,"Intercompany#"&amp;$B$14,"Movement#"&amp;$B$12,"Custom1#"&amp;$B$6,"Custom2#"&amp;$B$7,"Custom3#"&amp;$B$8,"Custom4#"&amp;$B$9,"Entity#"&amp;$B77,"Account#"&amp;$I$16)+[2]!HsGetValue("FCC","Scenario#"&amp;$B$2,"Years#"&amp;$B$4,"Period#"&amp;$B$3,"View#"&amp;$B$10,"Consolidation#"&amp;$B$13,"Data Source#"&amp;$B$11,"Intercompany#"&amp;$B$14,"Movement#"&amp;$B$12,"Custom1#"&amp;$B$6,"Custom2#"&amp;$B$7,"Custom3#"&amp;$B$8,"Custom4#"&amp;$B$9,"Entity#"&amp;$B77,"Account#"&amp;$I$17)),2)</f>
        <v>#VALUE!</v>
      </c>
      <c r="J77" s="24" t="e">
        <f>ROUND(([2]!HsGetValue("FCC","Scenario#"&amp;$B$2,"Years#"&amp;$B$4,"Period#"&amp;$B$3,"View#"&amp;$B$10,"Consolidation#"&amp;$B$13,"Data Source#"&amp;$B$11,"Intercompany#"&amp;$B$14,"Movement#"&amp;$B$12,"Custom1#"&amp;$B$6,"Custom2#"&amp;$B$7,"Custom3#"&amp;$B$8,"Custom4#"&amp;$B$9,"Entity#"&amp;$B77,"Account#"&amp;$J$15)+[2]!HsGetValue("FCC","Scenario#"&amp;$B$2,"Years#"&amp;$B$4,"Period#"&amp;$B$3,"View#"&amp;$B$10,"Consolidation#"&amp;$B$13,"Data Source#"&amp;$B$11,"Intercompany#"&amp;$B$14,"Movement#"&amp;$B$12,"Custom1#"&amp;$B$6,"Custom2#"&amp;$B$7,"Custom3#"&amp;$B$8,"Custom4#"&amp;$B$9,"Entity#"&amp;$B77,"Account#"&amp;$J$16)),2)</f>
        <v>#VALUE!</v>
      </c>
      <c r="K77" s="108" t="e">
        <f>ROUND(([2]!HsGetValue("FCC","Scenario#"&amp;$B$2,"Years#"&amp;$B$4,"Period#"&amp;$B$3,"View#"&amp;$B$10,"Consolidation#"&amp;$B$13,"Data Source#"&amp;$B$11,"Intercompany#"&amp;$B$14,"Movement#"&amp;$B$12,"Custom1#"&amp;$B$6,"Custom2#"&amp;$B$7,"Custom3#"&amp;$B$8,"Custom4#"&amp;$B$9,"Entity#"&amp;$B77,"Account#"&amp;$K$15)+[2]!HsGetValue("FCC","Scenario#"&amp;$B$2,"Years#"&amp;$B$4,"Period#"&amp;$B$3,"View#"&amp;$B$10,"Consolidation#"&amp;$B$13,"Data Source#"&amp;$B$11,"Intercompany#"&amp;$B$14,"Movement#"&amp;$B$12,"Custom1#"&amp;$B$6,"Custom2#"&amp;$B$7,"Custom3#"&amp;$B$8,"Custom4#"&amp;$B$9,"Entity#"&amp;$B77,"Account#"&amp;$K$16)+[2]!HsGetValue("FCC","Scenario#"&amp;$B$2,"Years#"&amp;$B$4,"Period#"&amp;$B$3,"View#"&amp;$B$10,"Consolidation#"&amp;$B$13,"Data Source#"&amp;$B$11,"Intercompany#"&amp;$B$14,"Movement#"&amp;$B$12,"Custom1#"&amp;$B$6,"Custom2#"&amp;$B$7,"Custom3#"&amp;$B$8,"Custom4#"&amp;$B$9,"Entity#"&amp;$B77,"Account#"&amp;$K$17)+[2]!HsGetValue("FCC","Scenario#"&amp;$B$2,"Years#"&amp;$B$4,"Period#"&amp;$B$3,"View#"&amp;$B$10,"Consolidation#"&amp;$B$13,"Data Source#"&amp;$B$11,"Intercompany#"&amp;$B$14,"Movement#"&amp;$B$12,"Custom1#"&amp;$B$6,"Custom2#"&amp;$B$7,"Custom3#"&amp;$B$8,"Custom4#"&amp;$B$9,"Entity#"&amp;$B77,"Account#"&amp;$K$18)),2)</f>
        <v>#VALUE!</v>
      </c>
      <c r="L77" s="108" t="e">
        <f>ROUND(([2]!HsGetValue("FCC","Scenario#"&amp;$B$2,"Years#"&amp;$B$4,"Period#"&amp;$B$3,"View#"&amp;$B$10,"Consolidation#"&amp;$B$13,"Data Source#"&amp;$B$11,"Intercompany#"&amp;$B$14,"Movement#"&amp;$B$12,"Custom1#"&amp;$B$6,"Custom2#"&amp;$B$7,"Custom3#"&amp;$B$8,"Custom4#"&amp;$B$9,"Entity#"&amp;$B77,"Account#"&amp;$K$15)+[2]!HsGetValue("FCC","Scenario#"&amp;$B$2,"Years#"&amp;$B$4,"Period#"&amp;$B$3,"View#"&amp;$B$10,"Consolidation#"&amp;$B$13,"Data Source#"&amp;$B$11,"Intercompany#"&amp;$B$14,"Movement#"&amp;$B$12,"Custom1#"&amp;$B$6,"Custom2#"&amp;$B$7,"Custom3#"&amp;$B$8,"Custom4#"&amp;$B$9,"Entity#"&amp;$B77,"Account#"&amp;$K$16)+[2]!HsGetValue("FCC","Scenario#"&amp;$B$2,"Years#"&amp;$B$4,"Period#"&amp;$B$3,"View#"&amp;$B$10,"Consolidation#"&amp;$B$13,"Data Source#"&amp;$B$11,"Intercompany#"&amp;$B$14,"Movement#"&amp;$B$12,"Custom1#"&amp;$B$6,"Custom2#"&amp;$B$7,"Custom3#"&amp;$B$8,"Custom4#"&amp;$B$9,"Entity#"&amp;$B77,"Account#"&amp;$L$17)+[2]!HsGetValue("FCC","Scenario#"&amp;$B$2,"Years#"&amp;$B$4,"Period#"&amp;$B$3,"View#"&amp;$B$10,"Consolidation#"&amp;$B$13,"Data Source#"&amp;$B$11,"Intercompany#"&amp;$B$14,"Movement#"&amp;$B$12,"Custom1#"&amp;$B$6,"Custom2#"&amp;$B$7,"Custom3#"&amp;$B$8,"Custom4#"&amp;$B$9,"Entity#"&amp;$B77,"Account#"&amp;$L$18)),2)</f>
        <v>#VALUE!</v>
      </c>
      <c r="M77" s="108" t="e">
        <f>ROUND(([2]!HsGetValue("FCC","Scenario#"&amp;$B$2,"Years#"&amp;$B$4,"Period#"&amp;$B$3,"View#"&amp;$B$10,"Consolidation#"&amp;$B$13,"Data Source#"&amp;$B$11,"Intercompany#"&amp;$B$14,"Movement#"&amp;$B$12,"Custom1#"&amp;$B$6,"Custom2#"&amp;$B$7,"Custom3#"&amp;$B$8,"Custom4#"&amp;$B$9,"Entity#"&amp;$B77,"Account#"&amp;$M$15)+[2]!HsGetValue("FCC","Scenario#"&amp;$B$2,"Years#"&amp;$B$4,"Period#"&amp;$B$3,"View#"&amp;$B$10,"Consolidation#"&amp;$B$13,"Data Source#"&amp;$B$11,"Intercompany#"&amp;$B$14,"Movement#"&amp;$B$12,"Custom1#"&amp;$B$6,"Custom2#"&amp;$B$7,"Custom3#"&amp;$B$8,"Custom4#"&amp;$B$9,"Entity#"&amp;$B77,"Account#"&amp;$M$16)),2)</f>
        <v>#VALUE!</v>
      </c>
      <c r="N77" s="189" t="e">
        <f>ROUND(([2]!HsGetValue("FCC","Scenario#"&amp;$B$2,"Years#"&amp;$B$4,"Period#"&amp;$B$3,"View#"&amp;$B$10,"Consolidation#"&amp;$B$13,"Data Source#"&amp;$B$11,"Intercompany#"&amp;$B$14,"Movement#"&amp;$B$12,"Custom1#"&amp;$B$6,"Custom2#"&amp;$B$7,"Custom3#"&amp;$B$8,"Custom4#"&amp;$B$9,"Entity#"&amp;$B77,"Account#"&amp;$N$14)+[2]!HsGetValue("FCC","Scenario#"&amp;$B$2,"Years#"&amp;$B$4,"Period#"&amp;$B$3,"View#"&amp;$B$10,"Consolidation#"&amp;$B$13,"Data Source#"&amp;$B$11,"Intercompany#"&amp;$B$14,"Movement#"&amp;$B$12,"Custom1#"&amp;$B$6,"Custom2#"&amp;$B$7,"Custom3#"&amp;$B$8,"Custom4#"&amp;$B$9,"Entity#"&amp;$B77,"Account#"&amp;$N$15)+[2]!HsGetValue("FCC","Scenario#"&amp;$B$2,"Years#"&amp;$B$4,"Period#"&amp;$B$3,"View#"&amp;$B$10,"Consolidation#"&amp;$B$13,"Data Source#"&amp;$B$11,"Intercompany#"&amp;$B$14,"Movement#"&amp;$B$12,"Custom1#"&amp;$B$6,"Custom2#"&amp;$B$7,"Custom3#"&amp;$B$8,"Custom4#"&amp;$B$9,"Entity#"&amp;$B77,"Account#"&amp;$N$16)+[2]!HsGetValue("FCC","Scenario#"&amp;$B$2,"Years#"&amp;$B$4,"Period#"&amp;$B$3,"View#"&amp;$B$10,"Consolidation#"&amp;$B$13,"Data Source#"&amp;$B$11,"Intercompany#"&amp;$B$14,"Movement#"&amp;$B$12,"Custom1#"&amp;$B$6,"Custom2#"&amp;$B$7,"Custom3#"&amp;$B$8,"Custom4#"&amp;$B$9,"Entity#"&amp;$B77,"Account#"&amp;$N$17)+[2]!HsGetValue("FCC","Scenario#"&amp;$B$2,"Years#"&amp;$B$4,"Period#"&amp;$B$3,"View#"&amp;$B$10,"Consolidation#"&amp;$B$13,"Data Source#"&amp;$B$11,"Intercompany#"&amp;$B$14,"Movement#"&amp;$B$12,"Custom1#"&amp;$B$6,"Custom2#"&amp;$B$7,"Custom3#"&amp;$B$8,"Custom4#"&amp;$B$9,"Entity#"&amp;$B77,"Account#"&amp;$N$18)),2)</f>
        <v>#VALUE!</v>
      </c>
      <c r="O77" s="189" t="e">
        <f>ROUND(([2]!HsGetValue("FCC","Scenario#"&amp;$B$2,"Years#"&amp;$B$4,"Period#"&amp;$B$3,"View#"&amp;$B$10,"Consolidation#"&amp;$B$13,"Data Source#"&amp;$B$11,"Intercompany#"&amp;$B$14,"Movement#"&amp;$B$12,"Custom1#"&amp;$B$6,"Custom2#"&amp;$B$7,"Custom3#"&amp;$B$8,"Custom4#"&amp;$B$9,"Entity#"&amp;$B77,"Account#"&amp;$O$15)),2)</f>
        <v>#VALUE!</v>
      </c>
      <c r="P77" s="108" t="e">
        <f>ROUND(([2]!HsGetValue("FCC","Scenario#"&amp;$B$2,"Years#"&amp;$B$4,"Period#"&amp;$B$3,"View#"&amp;$B$10,"Consolidation#"&amp;$B$13,"Data Source#"&amp;$B$11,"Intercompany#"&amp;$B$14,"Movement#"&amp;$B$12,"Custom1#"&amp;$B$6,"Custom2#"&amp;$B$7,"Custom3#"&amp;$B$8,"Custom4#"&amp;$B$9,"Entity#"&amp;$B77,"Account#"&amp;$P$15)+[2]!HsGetValue("FCC","Scenario#"&amp;$B$2,"Years#"&amp;$B$4,"Period#"&amp;$B$3,"View#"&amp;$B$10,"Consolidation#"&amp;$B$13,"Data Source#"&amp;$B$11,"Intercompany#"&amp;$B$14,"Movement#"&amp;$B$12,"Custom1#"&amp;$B$6,"Custom2#"&amp;$B$7,"Custom3#"&amp;$B$8,"Custom4#"&amp;$B$9,"Entity#"&amp;$B77,"Account#"&amp;$P$16)),2)</f>
        <v>#VALUE!</v>
      </c>
      <c r="Q77" s="108" t="e">
        <f>ROUND(([2]!HsGetValue("FCC","Scenario#"&amp;$B$2,"Years#"&amp;$B$4,"Period#"&amp;$B$3,"View#"&amp;$B$10,"Consolidation#"&amp;$B$13,"Data Source#"&amp;$B$11,"Intercompany#"&amp;$B$14,"Movement#"&amp;$B$12,"Custom1#"&amp;$B$6,"Custom2#"&amp;$B$7,"Custom3#"&amp;$B$8,"Custom4#"&amp;$B$9,"Entity#"&amp;$B77,"Account#"&amp;$Q$15)+[2]!HsGetValue("FCC","Scenario#"&amp;$B$2,"Years#"&amp;$B$4,"Period#"&amp;$B$3,"View#"&amp;$B$10,"Consolidation#"&amp;$B$13,"Data Source#"&amp;$B$11,"Intercompany#"&amp;$B$14,"Movement#"&amp;$B$12,"Custom1#"&amp;$B$6,"Custom2#"&amp;$B$7,"Custom3#"&amp;$B$8,"Custom4#"&amp;$B$9,"Entity#"&amp;$B77,"Account#"&amp;$Q$16)),2)</f>
        <v>#VALUE!</v>
      </c>
      <c r="R77" s="108" t="e">
        <f>ROUND(([2]!HsGetValue("FCC","Scenario#"&amp;$B$2,"Years#"&amp;$B$4,"Period#"&amp;$B$3,"View#"&amp;$B$10,"Consolidation#"&amp;$B$13,"Data Source#"&amp;$B$11,"Intercompany#"&amp;$B$14,"Movement#"&amp;$B$12,"Custom1#"&amp;$B$6,"Custom2#"&amp;$B$7,"Custom3#"&amp;$B$8,"Custom4#"&amp;$B$9,"Entity#"&amp;$B77,"Account#"&amp;$R$15)+[2]!HsGetValue("FCC","Scenario#"&amp;$B$2,"Years#"&amp;$B$4,"Period#"&amp;$B$3,"View#"&amp;$B$10,"Consolidation#"&amp;$B$13,"Data Source#"&amp;$B$11,"Intercompany#"&amp;$B$14,"Movement#"&amp;$B$12,"Custom1#"&amp;$B$6,"Custom2#"&amp;$B$7,"Custom3#"&amp;$B$8,"Custom4#"&amp;$B$9,"Entity#"&amp;$B77,"Account#"&amp;$R$16)),2)</f>
        <v>#VALUE!</v>
      </c>
      <c r="S77" s="108" t="e">
        <f>ROUND(([2]!HsGetValue("FCC","Scenario#"&amp;$B$2,"Years#"&amp;$B$4,"Period#"&amp;$B$3,"View#"&amp;$B$10,"Consolidation#"&amp;$B$13,"Data Source#"&amp;$B$11,"Intercompany#"&amp;$B$14,"Movement#"&amp;$B$12,"Custom1#"&amp;$B$6,"Custom2#"&amp;$B$7,"Custom3#"&amp;$B$8,"Custom4#"&amp;$B$9,"Entity#"&amp;$B77,"Account#"&amp;$S$15)),2)</f>
        <v>#VALUE!</v>
      </c>
      <c r="T77" s="108" t="e">
        <f>ROUND(([2]!HsGetValue("FCC","Scenario#"&amp;$B$2,"Years#"&amp;$B$4,"Period#"&amp;$B$3,"View#"&amp;$B$10,"Consolidation#"&amp;$B$13,"Data Source#"&amp;$B$11,"Intercompany#"&amp;$B$14,"Movement#"&amp;$B$12,"Custom1#"&amp;$B$6,"Custom2#"&amp;$B$7,"Custom3#"&amp;$B$8,"Custom4#"&amp;$B$9,"Entity#"&amp;$B77,"Account#"&amp;$T$15)),2)</f>
        <v>#VALUE!</v>
      </c>
      <c r="U77" s="108" t="e">
        <f>ROUND(([2]!HsGetValue("FCC","Scenario#"&amp;$B$2,"Years#"&amp;$B$4,"Period#"&amp;$B$3,"View#"&amp;$B$10,"Consolidation#"&amp;$B$13,"Data Source#"&amp;$B$11,"Intercompany#"&amp;$B$14,"Movement#"&amp;$B$12,"Custom1#"&amp;$B$6,"Custom2#"&amp;$B$7,"Custom3#"&amp;$B$8,"Custom4#"&amp;$B$9,"Entity#"&amp;$B77,"Account#"&amp;$U$15)),2)</f>
        <v>#VALUE!</v>
      </c>
      <c r="V77" s="108"/>
      <c r="W77" s="108" t="e">
        <f>ROUND(([2]!HsGetValue("FCC","Scenario#"&amp;$B$2,"Years#"&amp;$B$4,"Period#"&amp;$B$3,"View#"&amp;$B$10,"Consolidation#"&amp;$B$13,"Data Source#"&amp;$B$11,"Intercompany#"&amp;$B$14,"Movement#"&amp;$B$12,"Custom1#"&amp;$B$6,"Custom2#"&amp;$B$7,"Custom3#"&amp;$B$8,"Custom4#"&amp;$B$9,"Entity#"&amp;$B77,"Account#"&amp;$W$15)),2)</f>
        <v>#VALUE!</v>
      </c>
      <c r="X77" s="108" t="e">
        <f>ROUND(([2]!HsGetValue("FCC","Scenario#"&amp;$B$2,"Years#"&amp;$B$4,"Period#"&amp;$B$3,"View#"&amp;$B$10,"Consolidation#"&amp;$B$13,"Data Source#"&amp;$B$11,"Intercompany#"&amp;$B$14,"Movement#"&amp;$B$12,"Custom1#"&amp;$B$6,"Custom2#"&amp;$B$7,"Custom3#"&amp;$B$8,"Custom4#"&amp;$B$9,"Entity#"&amp;$B77,"Account#"&amp;$X$15)),2)</f>
        <v>#VALUE!</v>
      </c>
      <c r="Y77" s="108" t="e">
        <f>ROUND(([2]!HsGetValue("FCC","Scenario#"&amp;$B$2,"Years#"&amp;$B$4,"Period#"&amp;$B$3,"View#"&amp;$B$10,"Consolidation#"&amp;$B$13,"Data Source#"&amp;$B$11,"Intercompany#"&amp;$B$14,"Movement#"&amp;$B$12,"Custom1#"&amp;$B$6,"Custom2#"&amp;$B$7,"Custom3#"&amp;$B$8,"Custom4#"&amp;$B$9,"Entity#"&amp;$B77,"Account#"&amp;$Y$15)+[2]!HsGetValue("FCC","Scenario#"&amp;$B$2,"Years#"&amp;$B$4,"Period#"&amp;$B$3,"View#"&amp;$B$10,"Consolidation#"&amp;$B$13,"Data Source#"&amp;$B$11,"Intercompany#"&amp;$B$14,"Movement#"&amp;$B$12,"Custom1#"&amp;$B$6,"Custom2#"&amp;$B$7,"Custom3#"&amp;$B$8,"Custom4#"&amp;$B$9,"Entity#"&amp;$B77,"Account#"&amp;$Y$16)),2)</f>
        <v>#VALUE!</v>
      </c>
    </row>
    <row r="78" spans="1:25" ht="15" customHeight="1">
      <c r="A78" s="107"/>
      <c r="B78" s="275" t="s">
        <v>656</v>
      </c>
      <c r="E78" s="278"/>
      <c r="F78" s="22">
        <f>SUM(H78:Y78)-U78</f>
        <v>0</v>
      </c>
      <c r="G78" s="108"/>
      <c r="H78" s="273"/>
      <c r="I78" s="108"/>
      <c r="J78" s="24"/>
      <c r="K78" s="108"/>
      <c r="L78" s="108"/>
      <c r="M78" s="108"/>
      <c r="N78" s="189"/>
      <c r="O78" s="189"/>
      <c r="P78" s="108"/>
      <c r="Q78" s="108"/>
      <c r="R78" s="108"/>
      <c r="S78" s="108"/>
      <c r="T78" s="108"/>
      <c r="U78" s="108"/>
      <c r="V78" s="108"/>
      <c r="W78" s="108"/>
      <c r="X78" s="108"/>
      <c r="Y78" s="108"/>
    </row>
    <row r="79" spans="1:25" ht="15" customHeight="1">
      <c r="A79" s="107" t="s">
        <v>387</v>
      </c>
      <c r="B79" s="107" t="s">
        <v>150</v>
      </c>
      <c r="C79" s="25" t="s">
        <v>150</v>
      </c>
      <c r="D79" s="26" t="s">
        <v>142</v>
      </c>
      <c r="E79" s="27" t="s">
        <v>395</v>
      </c>
      <c r="F79" s="28" t="e">
        <f>SUM(F20:F78)</f>
        <v>#VALUE!</v>
      </c>
      <c r="G79" s="28" t="e">
        <f>SUM(G20:G77)</f>
        <v>#VALUE!</v>
      </c>
      <c r="H79" s="28" t="e">
        <f>SUM(H20:H77)</f>
        <v>#VALUE!</v>
      </c>
      <c r="I79" s="28" t="e">
        <f>SUM(I20:I77)</f>
        <v>#VALUE!</v>
      </c>
      <c r="J79" s="28" t="e">
        <f t="shared" ref="J79:Y79" si="2">SUM(J20:J77)</f>
        <v>#VALUE!</v>
      </c>
      <c r="K79" s="28" t="e">
        <f>SUM(K20:K78)</f>
        <v>#VALUE!</v>
      </c>
      <c r="L79" s="28" t="e">
        <f>SUM(L20:L78)</f>
        <v>#VALUE!</v>
      </c>
      <c r="M79" s="28" t="e">
        <f t="shared" si="2"/>
        <v>#VALUE!</v>
      </c>
      <c r="N79" s="28" t="e">
        <f t="shared" si="2"/>
        <v>#VALUE!</v>
      </c>
      <c r="O79" s="28" t="e">
        <f t="shared" si="2"/>
        <v>#VALUE!</v>
      </c>
      <c r="P79" s="28" t="e">
        <f t="shared" si="2"/>
        <v>#VALUE!</v>
      </c>
      <c r="Q79" s="28" t="e">
        <f t="shared" si="2"/>
        <v>#VALUE!</v>
      </c>
      <c r="R79" s="28" t="e">
        <f t="shared" si="2"/>
        <v>#VALUE!</v>
      </c>
      <c r="S79" s="28" t="e">
        <f t="shared" si="2"/>
        <v>#VALUE!</v>
      </c>
      <c r="T79" s="28" t="e">
        <f t="shared" si="2"/>
        <v>#VALUE!</v>
      </c>
      <c r="U79" s="28" t="e">
        <f t="shared" si="2"/>
        <v>#VALUE!</v>
      </c>
      <c r="V79" s="28">
        <f t="shared" si="2"/>
        <v>0</v>
      </c>
      <c r="W79" s="28" t="e">
        <f t="shared" si="2"/>
        <v>#VALUE!</v>
      </c>
      <c r="X79" s="28" t="e">
        <f t="shared" si="2"/>
        <v>#VALUE!</v>
      </c>
      <c r="Y79" s="28" t="e">
        <f t="shared" si="2"/>
        <v>#VALUE!</v>
      </c>
    </row>
    <row r="80" spans="1:25" ht="15" customHeight="1">
      <c r="A80" s="107"/>
      <c r="B80" s="289" t="s">
        <v>639</v>
      </c>
      <c r="C80" s="25"/>
      <c r="D80" s="26"/>
      <c r="E80" s="27" t="s">
        <v>586</v>
      </c>
      <c r="F80" s="28">
        <v>12126045000</v>
      </c>
      <c r="G80" s="28"/>
      <c r="H80" s="273" t="e">
        <f>ROUND(([2]!HsGetValue("FCC","Scenario#"&amp;$B$2,"Years#"&amp;$B$4,"Period#"&amp;$B$3,"View#"&amp;$B$10,"Consolidation#"&amp;$B$13,"Data Source#"&amp;$B$11,"Intercompany#"&amp;$B$14,"Movement#"&amp;$B$12,"Custom1#"&amp;$B$6,"Custom2#"&amp;$B$7,"Custom3#"&amp;$B$8,"Custom4#"&amp;$B$9,"Entity#"&amp;$B80,"Account#"&amp;$H$15)+[2]!HsGetValue("FCC","Scenario#"&amp;$B$2,"Years#"&amp;$B$4,"Period#"&amp;$B$3,"View#"&amp;$B$10,"Consolidation#"&amp;$B$13,"Data Source#"&amp;$B$11,"Intercompany#"&amp;$B$14,"Movement#"&amp;$B$12,"Custom1#"&amp;$B$6,"Custom2#"&amp;$B$7,"Custom3#"&amp;$B$8,"Custom4#"&amp;$B$9,"Entity#"&amp;$B80,"Account#"&amp;$H$16)),2)+H76</f>
        <v>#VALUE!</v>
      </c>
      <c r="I80" s="290" t="e">
        <f>ROUND(([2]!HsGetValue("FCC","Scenario#"&amp;$B$2,"Years#"&amp;$B$4,"Period#"&amp;$B$3,"View#"&amp;$B$10,"Consolidation#"&amp;$B$13,"Data Source#"&amp;$B$11,"Intercompany#"&amp;$B$14,"Movement#"&amp;$B$12,"Custom1#"&amp;$B$6,"Custom2#"&amp;$B$7,"Custom3#"&amp;$B$8,"Custom4#"&amp;$B$9,"Entity#"&amp;$B80,"Account#"&amp;$I$15)+[2]!HsGetValue("FCC","Scenario#"&amp;$B$2,"Years#"&amp;$B$4,"Period#"&amp;$B$3,"View#"&amp;$B$10,"Consolidation#"&amp;$B$13,"Data Source#"&amp;$B$11,"Intercompany#"&amp;$B$14,"Movement#"&amp;$B$12,"Custom1#"&amp;$B$6,"Custom2#"&amp;$B$7,"Custom3#"&amp;$B$8,"Custom4#"&amp;$B$9,"Entity#"&amp;$B80,"Account#"&amp;$I$16)+[2]!HsGetValue("FCC","Scenario#"&amp;$B$2,"Years#"&amp;$B$4,"Period#"&amp;$B$3,"View#"&amp;$B$10,"Consolidation#"&amp;$B$13,"Data Source#"&amp;$B$11,"Intercompany#"&amp;$B$14,"Movement#"&amp;$B$12,"Custom1#"&amp;$B$6,"Custom2#"&amp;$B$7,"Custom3#"&amp;$B$8,"Custom4#"&amp;$B$9,"Entity#"&amp;$B80,"Account#"&amp;$I$17)),2)</f>
        <v>#VALUE!</v>
      </c>
      <c r="J80" s="290" t="e">
        <f>ROUND(([2]!HsGetValue("FCC","Scenario#"&amp;$B$2,"Years#"&amp;$B$4,"Period#"&amp;$B$3,"View#"&amp;$B$10,"Consolidation#"&amp;$B$13,"Data Source#"&amp;$B$11,"Intercompany#"&amp;$B$14,"Movement#"&amp;$B$12,"Custom1#"&amp;$B$6,"Custom2#"&amp;$B$7,"Custom3#"&amp;$B$8,"Custom4#"&amp;$B$9,"Entity#"&amp;$B80,"Account#"&amp;$J$15)+[2]!HsGetValue("FCC","Scenario#"&amp;$B$2,"Years#"&amp;$B$4,"Period#"&amp;$B$3,"View#"&amp;$B$10,"Consolidation#"&amp;$B$13,"Data Source#"&amp;$B$11,"Intercompany#"&amp;$B$14,"Movement#"&amp;$B$12,"Custom1#"&amp;$B$6,"Custom2#"&amp;$B$7,"Custom3#"&amp;$B$8,"Custom4#"&amp;$B$9,"Entity#"&amp;$B80,"Account#"&amp;$J$16)),2)</f>
        <v>#VALUE!</v>
      </c>
      <c r="K80" s="290">
        <v>817273000</v>
      </c>
      <c r="L80" s="290">
        <v>177688000</v>
      </c>
      <c r="M80" s="290" t="e">
        <f>ROUND(([2]!HsGetValue("FCC","Scenario#"&amp;$B$2,"Years#"&amp;$B$4,"Period#"&amp;$B$3,"View#"&amp;$B$10,"Consolidation#"&amp;$B$13,"Data Source#"&amp;$B$11,"Intercompany#"&amp;$B$14,"Movement#"&amp;$B$12,"Custom1#"&amp;$B$6,"Custom2#"&amp;$B$7,"Custom3#"&amp;$B$8,"Custom4#"&amp;$B$9,"Entity#"&amp;$B80,"Account#"&amp;$M$15)+[2]!HsGetValue("FCC","Scenario#"&amp;$B$2,"Years#"&amp;$B$4,"Period#"&amp;$B$3,"View#"&amp;$B$10,"Consolidation#"&amp;$B$13,"Data Source#"&amp;$B$11,"Intercompany#"&amp;$B$14,"Movement#"&amp;$B$12,"Custom1#"&amp;$B$6,"Custom2#"&amp;$B$7,"Custom3#"&amp;$B$8,"Custom4#"&amp;$B$9,"Entity#"&amp;$B80,"Account#"&amp;$M$16)),2)</f>
        <v>#VALUE!</v>
      </c>
      <c r="N80" s="290" t="e">
        <f>ROUND(([2]!HsGetValue("FCC","Scenario#"&amp;$B$2,"Years#"&amp;$B$4,"Period#"&amp;$B$3,"View#"&amp;$B$10,"Consolidation#"&amp;$B$13,"Data Source#"&amp;$B$11,"Intercompany#"&amp;$B$14,"Movement#"&amp;$B$12,"Custom1#"&amp;$B$6,"Custom2#"&amp;$B$7,"Custom3#"&amp;$B$8,"Custom4#"&amp;$B$9,"Entity#"&amp;$B80,"Account#"&amp;$N$14)+[2]!HsGetValue("FCC","Scenario#"&amp;$B$2,"Years#"&amp;$B$4,"Period#"&amp;$B$3,"View#"&amp;$B$10,"Consolidation#"&amp;$B$13,"Data Source#"&amp;$B$11,"Intercompany#"&amp;$B$14,"Movement#"&amp;$B$12,"Custom1#"&amp;$B$6,"Custom2#"&amp;$B$7,"Custom3#"&amp;$B$8,"Custom4#"&amp;$B$9,"Entity#"&amp;$B80,"Account#"&amp;$N$15)+[2]!HsGetValue("FCC","Scenario#"&amp;$B$2,"Years#"&amp;$B$4,"Period#"&amp;$B$3,"View#"&amp;$B$10,"Consolidation#"&amp;$B$13,"Data Source#"&amp;$B$11,"Intercompany#"&amp;$B$14,"Movement#"&amp;$B$12,"Custom1#"&amp;$B$6,"Custom2#"&amp;$B$7,"Custom3#"&amp;$B$8,"Custom4#"&amp;$B$9,"Entity#"&amp;$B80,"Account#"&amp;$N$16)+[2]!HsGetValue("FCC","Scenario#"&amp;$B$2,"Years#"&amp;$B$4,"Period#"&amp;$B$3,"View#"&amp;$B$10,"Consolidation#"&amp;$B$13,"Data Source#"&amp;$B$11,"Intercompany#"&amp;$B$14,"Movement#"&amp;$B$12,"Custom1#"&amp;$B$6,"Custom2#"&amp;$B$7,"Custom3#"&amp;$B$8,"Custom4#"&amp;$B$9,"Entity#"&amp;$B80,"Account#"&amp;$N$17)+[2]!HsGetValue("FCC","Scenario#"&amp;$B$2,"Years#"&amp;$B$4,"Period#"&amp;$B$3,"View#"&amp;$B$10,"Consolidation#"&amp;$B$13,"Data Source#"&amp;$B$11,"Intercompany#"&amp;$B$14,"Movement#"&amp;$B$12,"Custom1#"&amp;$B$6,"Custom2#"&amp;$B$7,"Custom3#"&amp;$B$8,"Custom4#"&amp;$B$9,"Entity#"&amp;$B80,"Account#"&amp;$N$18)),2)</f>
        <v>#VALUE!</v>
      </c>
      <c r="O80" s="290" t="e">
        <f>ROUND(([2]!HsGetValue("FCC","Scenario#"&amp;$B$2,"Years#"&amp;$B$4,"Period#"&amp;$B$3,"View#"&amp;$B$10,"Consolidation#"&amp;$B$13,"Data Source#"&amp;$B$11,"Intercompany#"&amp;$B$14,"Movement#"&amp;$B$12,"Custom1#"&amp;$B$6,"Custom2#"&amp;$B$7,"Custom3#"&amp;$B$8,"Custom4#"&amp;$B$9,"Entity#"&amp;$B80,"Account#"&amp;$O$15)),2)</f>
        <v>#VALUE!</v>
      </c>
      <c r="P80" s="290" t="e">
        <f>ROUND(([2]!HsGetValue("FCC","Scenario#"&amp;$B$2,"Years#"&amp;$B$4,"Period#"&amp;$B$3,"View#"&amp;$B$10,"Consolidation#"&amp;$B$13,"Data Source#"&amp;$B$11,"Intercompany#"&amp;$B$14,"Movement#"&amp;$B$12,"Custom1#"&amp;$B$6,"Custom2#"&amp;$B$7,"Custom3#"&amp;$B$8,"Custom4#"&amp;$B$9,"Entity#"&amp;$B80,"Account#"&amp;$P$15)+[2]!HsGetValue("FCC","Scenario#"&amp;$B$2,"Years#"&amp;$B$4,"Period#"&amp;$B$3,"View#"&amp;$B$10,"Consolidation#"&amp;$B$13,"Data Source#"&amp;$B$11,"Intercompany#"&amp;$B$14,"Movement#"&amp;$B$12,"Custom1#"&amp;$B$6,"Custom2#"&amp;$B$7,"Custom3#"&amp;$B$8,"Custom4#"&amp;$B$9,"Entity#"&amp;$B80,"Account#"&amp;$P$16)),2)</f>
        <v>#VALUE!</v>
      </c>
      <c r="Q80" s="290" t="e">
        <f>ROUND(([2]!HsGetValue("FCC","Scenario#"&amp;$B$2,"Years#"&amp;$B$4,"Period#"&amp;$B$3,"View#"&amp;$B$10,"Consolidation#"&amp;$B$13,"Data Source#"&amp;$B$11,"Intercompany#"&amp;$B$14,"Movement#"&amp;$B$12,"Custom1#"&amp;$B$6,"Custom2#"&amp;$B$7,"Custom3#"&amp;$B$8,"Custom4#"&amp;$B$9,"Entity#"&amp;$B80,"Account#"&amp;$Q$15)+[2]!HsGetValue("FCC","Scenario#"&amp;$B$2,"Years#"&amp;$B$4,"Period#"&amp;$B$3,"View#"&amp;$B$10,"Consolidation#"&amp;$B$13,"Data Source#"&amp;$B$11,"Intercompany#"&amp;$B$14,"Movement#"&amp;$B$12,"Custom1#"&amp;$B$6,"Custom2#"&amp;$B$7,"Custom3#"&amp;$B$8,"Custom4#"&amp;$B$9,"Entity#"&amp;$B80,"Account#"&amp;$Q$16)),2)</f>
        <v>#VALUE!</v>
      </c>
      <c r="R80" s="290" t="e">
        <f>ROUND(([2]!HsGetValue("FCC","Scenario#"&amp;$B$2,"Years#"&amp;$B$4,"Period#"&amp;$B$3,"View#"&amp;$B$10,"Consolidation#"&amp;$B$13,"Data Source#"&amp;$B$11,"Intercompany#"&amp;$B$14,"Movement#"&amp;$B$12,"Custom1#"&amp;$B$6,"Custom2#"&amp;$B$7,"Custom3#"&amp;$B$8,"Custom4#"&amp;$B$9,"Entity#"&amp;$B80,"Account#"&amp;$R$15)+[2]!HsGetValue("FCC","Scenario#"&amp;$B$2,"Years#"&amp;$B$4,"Period#"&amp;$B$3,"View#"&amp;$B$10,"Consolidation#"&amp;$B$13,"Data Source#"&amp;$B$11,"Intercompany#"&amp;$B$14,"Movement#"&amp;$B$12,"Custom1#"&amp;$B$6,"Custom2#"&amp;$B$7,"Custom3#"&amp;$B$8,"Custom4#"&amp;$B$9,"Entity#"&amp;$B80,"Account#"&amp;$R$16)),2)</f>
        <v>#VALUE!</v>
      </c>
      <c r="S80" s="290" t="e">
        <f>ROUND(([2]!HsGetValue("FCC","Scenario#"&amp;$B$2,"Years#"&amp;$B$4,"Period#"&amp;$B$3,"View#"&amp;$B$10,"Consolidation#"&amp;$B$13,"Data Source#"&amp;$B$11,"Intercompany#"&amp;$B$14,"Movement#"&amp;$B$12,"Custom1#"&amp;$B$6,"Custom2#"&amp;$B$7,"Custom3#"&amp;$B$8,"Custom4#"&amp;$B$9,"Entity#"&amp;$B80,"Account#"&amp;$S$15)),2)</f>
        <v>#VALUE!</v>
      </c>
      <c r="T80" s="290" t="e">
        <f>ROUND(([2]!HsGetValue("FCC","Scenario#"&amp;$B$2,"Years#"&amp;$B$4,"Period#"&amp;$B$3,"View#"&amp;$B$10,"Consolidation#"&amp;$B$13,"Data Source#"&amp;$B$11,"Intercompany#"&amp;$B$14,"Movement#"&amp;$B$12,"Custom1#"&amp;$B$6,"Custom2#"&amp;$B$7,"Custom3#"&amp;$B$8,"Custom4#"&amp;$B$9,"Entity#"&amp;$B80,"Account#"&amp;$T$15)),2)</f>
        <v>#VALUE!</v>
      </c>
      <c r="U80" s="290" t="e">
        <f>ROUND(([2]!HsGetValue("FCC","Scenario#"&amp;$B$2,"Years#"&amp;$B$4,"Period#"&amp;$B$3,"View#"&amp;$B$10,"Consolidation#"&amp;$B$13,"Data Source#"&amp;$B$11,"Intercompany#"&amp;$B$14,"Movement#"&amp;$B$12,"Custom1#"&amp;$B$6,"Custom2#"&amp;$B$7,"Custom3#"&amp;$B$8,"Custom4#"&amp;$B$9,"Entity#"&amp;$B80,"Account#"&amp;$U$15)),2)</f>
        <v>#VALUE!</v>
      </c>
      <c r="V80" s="290"/>
      <c r="W80" s="290" t="e">
        <f>ROUND(([2]!HsGetValue("FCC","Scenario#"&amp;$B$2,"Years#"&amp;$B$4,"Period#"&amp;$B$3,"View#"&amp;$B$10,"Consolidation#"&amp;$B$13,"Data Source#"&amp;$B$11,"Intercompany#"&amp;$B$14,"Movement#"&amp;$B$12,"Custom1#"&amp;$B$6,"Custom2#"&amp;$B$7,"Custom3#"&amp;$B$8,"Custom4#"&amp;$B$9,"Entity#"&amp;$B80,"Account#"&amp;$W$15)),2)</f>
        <v>#VALUE!</v>
      </c>
      <c r="X80" s="290" t="e">
        <f>ROUND(([2]!HsGetValue("FCC","Scenario#"&amp;$B$2,"Years#"&amp;$B$4,"Period#"&amp;$B$3,"View#"&amp;$B$10,"Consolidation#"&amp;$B$13,"Data Source#"&amp;$B$11,"Intercompany#"&amp;$B$14,"Movement#"&amp;$B$12,"Custom1#"&amp;$B$6,"Custom2#"&amp;$B$7,"Custom3#"&amp;$B$8,"Custom4#"&amp;$B$9,"Entity#"&amp;$B80,"Account#"&amp;$X$15)),2)</f>
        <v>#VALUE!</v>
      </c>
      <c r="Y80" s="290" t="e">
        <f>ROUND(([2]!HsGetValue("FCC","Scenario#"&amp;$B$2,"Years#"&amp;$B$4,"Period#"&amp;$B$3,"View#"&amp;$B$10,"Consolidation#"&amp;$B$13,"Data Source#"&amp;$B$11,"Intercompany#"&amp;$B$14,"Movement#"&amp;$B$12,"Custom1#"&amp;$B$6,"Custom2#"&amp;$B$7,"Custom3#"&amp;$B$8,"Custom4#"&amp;$B$9,"Entity#"&amp;$B80,"Account#"&amp;$Y$15)+[2]!HsGetValue("FCC","Scenario#"&amp;$B$2,"Years#"&amp;$B$4,"Period#"&amp;$B$3,"View#"&amp;$B$10,"Consolidation#"&amp;$B$13,"Data Source#"&amp;$B$11,"Intercompany#"&amp;$B$14,"Movement#"&amp;$B$12,"Custom1#"&amp;$B$6,"Custom2#"&amp;$B$7,"Custom3#"&amp;$B$8,"Custom4#"&amp;$B$9,"Entity#"&amp;$B80,"Account#"&amp;$Y$16)),2)</f>
        <v>#VALUE!</v>
      </c>
    </row>
    <row r="81" spans="1:25" ht="15" customHeight="1">
      <c r="A81" s="107"/>
      <c r="B81" s="275"/>
      <c r="C81" s="25"/>
      <c r="D81" s="26"/>
      <c r="E81" s="27"/>
      <c r="F81" s="27"/>
      <c r="G81" s="28"/>
      <c r="H81" s="28"/>
      <c r="I81" s="28"/>
      <c r="J81" s="28"/>
      <c r="K81" s="317">
        <v>817273181.57000005</v>
      </c>
      <c r="L81" s="317">
        <v>177687817.03999999</v>
      </c>
      <c r="M81" s="28"/>
      <c r="N81" s="28"/>
      <c r="O81" s="28"/>
      <c r="P81" s="28"/>
      <c r="Q81" s="276"/>
      <c r="R81" s="28"/>
      <c r="S81" s="28"/>
      <c r="T81" s="28"/>
      <c r="U81" s="28"/>
      <c r="V81" s="28"/>
      <c r="W81" s="28"/>
      <c r="X81" s="28"/>
      <c r="Y81" s="28"/>
    </row>
    <row r="82" spans="1:25" ht="15" customHeight="1">
      <c r="A82" s="107"/>
      <c r="B82" s="107"/>
      <c r="C82" s="25"/>
      <c r="D82" s="26"/>
      <c r="E82" s="192" t="s">
        <v>365</v>
      </c>
      <c r="F82" s="190" t="e">
        <f>F80-F79</f>
        <v>#VALUE!</v>
      </c>
      <c r="G82" s="187" t="s">
        <v>659</v>
      </c>
      <c r="H82" s="219" t="e">
        <f>+H79-H80</f>
        <v>#VALUE!</v>
      </c>
      <c r="I82" s="219" t="e">
        <f>+I79-I80</f>
        <v>#VALUE!</v>
      </c>
      <c r="J82" s="219" t="e">
        <f t="shared" ref="J82:T82" si="3">+J79-J80</f>
        <v>#VALUE!</v>
      </c>
      <c r="K82" s="219" t="e">
        <f t="shared" si="3"/>
        <v>#VALUE!</v>
      </c>
      <c r="L82" s="219" t="e">
        <f t="shared" ref="L82" si="4">+L79-L80</f>
        <v>#VALUE!</v>
      </c>
      <c r="M82" s="219" t="e">
        <f t="shared" si="3"/>
        <v>#VALUE!</v>
      </c>
      <c r="N82" s="219" t="e">
        <f t="shared" si="3"/>
        <v>#VALUE!</v>
      </c>
      <c r="O82" s="219" t="e">
        <f t="shared" si="3"/>
        <v>#VALUE!</v>
      </c>
      <c r="P82" s="219" t="e">
        <f t="shared" si="3"/>
        <v>#VALUE!</v>
      </c>
      <c r="Q82" s="219" t="e">
        <f t="shared" si="3"/>
        <v>#VALUE!</v>
      </c>
      <c r="R82" s="219" t="e">
        <f t="shared" si="3"/>
        <v>#VALUE!</v>
      </c>
      <c r="S82" s="219" t="e">
        <f t="shared" si="3"/>
        <v>#VALUE!</v>
      </c>
      <c r="T82" s="219" t="e">
        <f t="shared" si="3"/>
        <v>#VALUE!</v>
      </c>
      <c r="U82" s="219"/>
      <c r="V82" s="219">
        <f>+V79-V80</f>
        <v>0</v>
      </c>
      <c r="W82" s="219" t="e">
        <f>+W79-W80</f>
        <v>#VALUE!</v>
      </c>
      <c r="X82" s="219" t="e">
        <f t="shared" ref="X82:Y82" si="5">+X79-X80</f>
        <v>#VALUE!</v>
      </c>
      <c r="Y82" s="219" t="e">
        <f t="shared" si="5"/>
        <v>#VALUE!</v>
      </c>
    </row>
    <row r="83" spans="1:25" ht="15" customHeight="1">
      <c r="I83" s="22"/>
      <c r="K83" s="22"/>
      <c r="L83" s="22"/>
    </row>
    <row r="84" spans="1:25" ht="15" customHeight="1">
      <c r="A84" s="29" t="s">
        <v>387</v>
      </c>
      <c r="B84" s="29" t="s">
        <v>385</v>
      </c>
      <c r="C84" s="29">
        <v>47210</v>
      </c>
      <c r="D84" s="29" t="s">
        <v>151</v>
      </c>
      <c r="E84" t="s">
        <v>123</v>
      </c>
      <c r="F84" s="22" t="e">
        <f t="shared" ref="F84:F133" si="6">SUM(H84:Y84)-U84</f>
        <v>#VALUE!</v>
      </c>
      <c r="G84" s="108" t="e">
        <f>ROUND(([2]!HsGetValue("FCC","Scenario#"&amp;$B$2,"Years#"&amp;$B$4,"Period#"&amp;$B$3,"View#"&amp;$B$10,"Consolidation#"&amp;$B$13,"Data Source#"&amp;B$11,"Intercompany#"&amp;$B$14,"Movement#"&amp;$B$12,"Custom1#"&amp;$B$6,"Custom2#"&amp;$B$7,"Custom3#"&amp;$B$8,"Custom4#"&amp;$B$9,"Entity#"&amp;$B84,"Account#"&amp;$G$15)+[2]!HsGetValue("FCC","Scenario#"&amp;$B$2,"Years#"&amp;$B$4,"Period#"&amp;$B$3,"View#"&amp;$B$10,"Consolidation#"&amp;$B$13,"Data Source#"&amp;B$11,"Intercompany#"&amp;$B$14,"Movement#"&amp;$B$12,"Custom1#"&amp;$B$6,"Custom2#"&amp;$B$7,"Custom3#"&amp;$B$8,"Custom4#"&amp;$B$9,"Entity#"&amp;$B84,"Account#"&amp;$G$16)),2)</f>
        <v>#VALUE!</v>
      </c>
      <c r="H84" s="189">
        <f>225867+172970</f>
        <v>398837</v>
      </c>
      <c r="I84" s="108">
        <f>96130000+2142980000</f>
        <v>2239110000</v>
      </c>
      <c r="J84" s="108" t="e">
        <f>ROUND(([2]!HsGetValue("FCC","Scenario#"&amp;$B$2,"Years#"&amp;$B$4,"Period#"&amp;$B$3,"View#"&amp;$B$10,"Consolidation#"&amp;$B$13,"Data Source#"&amp;$B$11,"Intercompany#"&amp;$B$14,"Movement#"&amp;$B$12,"Custom1#"&amp;$B$6,"Custom2#"&amp;$B$7,"Custom3#"&amp;$B$8,"Custom4#"&amp;$B$9,"Entity#"&amp;$B84,"Account#"&amp;$J$15)+[2]!HsGetValue("FCC","Scenario#"&amp;$B$2,"Years#"&amp;$B$4,"Period#"&amp;$B$3,"View#"&amp;$B$10,"Consolidation#"&amp;$B$13,"Data Source#"&amp;$B$11,"Intercompany#"&amp;$B$14,"Movement#"&amp;$B$12,"Custom1#"&amp;$B$6,"Custom2#"&amp;$B$7,"Custom3#"&amp;$B$8,"Custom4#"&amp;$B$9,"Entity#"&amp;$B84,"Account#"&amp;$J$16)),2)</f>
        <v>#VALUE!</v>
      </c>
      <c r="K84" s="108">
        <f>80378966+3640250</f>
        <v>84019216</v>
      </c>
      <c r="L84" s="108">
        <v>1837382</v>
      </c>
      <c r="M84" s="108">
        <f>163721376-907227</f>
        <v>162814149</v>
      </c>
      <c r="N84" s="108">
        <v>142989584</v>
      </c>
      <c r="O84" s="189" t="e">
        <f>ROUND(([2]!HsGetValue("FCC","Scenario#"&amp;$B$2,"Years#"&amp;$B$4,"Period#"&amp;$B$3,"View#"&amp;$B$10,"Consolidation#"&amp;$B$13,"Data Source#"&amp;$B$11,"Intercompany#"&amp;$B$14,"Movement#"&amp;$B$12,"Custom1#"&amp;$B$6,"Custom2#"&amp;$B$7,"Custom3#"&amp;$B$8,"Custom4#"&amp;$B$9,"Entity#"&amp;$B84,"Account#"&amp;$O$15)),2)</f>
        <v>#VALUE!</v>
      </c>
      <c r="P84" s="108" t="e">
        <f>ROUND(([2]!HsGetValue("FCC","Scenario#"&amp;$B$2,"Years#"&amp;$B$4,"Period#"&amp;$B$3,"View#"&amp;$B$10,"Consolidation#"&amp;$B$13,"Data Source#"&amp;$B$11,"Intercompany#"&amp;$B$14,"Movement#"&amp;$B$12,"Custom1#"&amp;$B$6,"Custom2#"&amp;$B$7,"Custom3#"&amp;$B$8,"Custom4#"&amp;$B$9,"Entity#"&amp;$B84,"Account#"&amp;$P$15)+[2]!HsGetValue("FCC","Scenario#"&amp;$B$2,"Years#"&amp;$B$4,"Period#"&amp;$B$3,"View#"&amp;$B$10,"Consolidation#"&amp;$B$13,"Data Source#"&amp;$B$11,"Intercompany#"&amp;$B$14,"Movement#"&amp;$B$12,"Custom1#"&amp;$B$6,"Custom2#"&amp;$B$7,"Custom3#"&amp;$B$8,"Custom4#"&amp;$B$9,"Entity#"&amp;$B84,"Account#"&amp;$P$16)),2)</f>
        <v>#VALUE!</v>
      </c>
      <c r="Q84" s="108" t="e">
        <f>ROUND(([2]!HsGetValue("FCC","Scenario#"&amp;$B$2,"Years#"&amp;$B$4,"Period#"&amp;$B$3,"View#"&amp;$B$10,"Consolidation#"&amp;$B$13,"Data Source#"&amp;$B$11,"Intercompany#"&amp;$B$14,"Movement#"&amp;$B$12,"Custom1#"&amp;$B$6,"Custom2#"&amp;$B$7,"Custom3#"&amp;$B$8,"Custom4#"&amp;$B$9,"Entity#"&amp;$B84,"Account#"&amp;$Q$15)+[2]!HsGetValue("FCC","Scenario#"&amp;$B$2,"Years#"&amp;$B$4,"Period#"&amp;$B$3,"View#"&amp;$B$10,"Consolidation#"&amp;$B$13,"Data Source#"&amp;$B$11,"Intercompany#"&amp;$B$14,"Movement#"&amp;$B$12,"Custom1#"&amp;$B$6,"Custom2#"&amp;$B$7,"Custom3#"&amp;$B$8,"Custom4#"&amp;$B$9,"Entity#"&amp;$B84,"Account#"&amp;$Q$16)),2)</f>
        <v>#VALUE!</v>
      </c>
      <c r="R84" s="108" t="e">
        <f>ROUND(([2]!HsGetValue("FCC","Scenario#"&amp;$B$2,"Years#"&amp;$B$4,"Period#"&amp;$B$3,"View#"&amp;$B$10,"Consolidation#"&amp;$B$13,"Data Source#"&amp;$B$11,"Intercompany#"&amp;$B$14,"Movement#"&amp;$B$12,"Custom1#"&amp;$B$6,"Custom2#"&amp;$B$7,"Custom3#"&amp;$B$8,"Custom4#"&amp;$B$9,"Entity#"&amp;$B84,"Account#"&amp;$R$15)+[2]!HsGetValue("FCC","Scenario#"&amp;$B$2,"Years#"&amp;$B$4,"Period#"&amp;$B$3,"View#"&amp;$B$10,"Consolidation#"&amp;$B$13,"Data Source#"&amp;$B$11,"Intercompany#"&amp;$B$14,"Movement#"&amp;$B$12,"Custom1#"&amp;$B$6,"Custom2#"&amp;$B$7,"Custom3#"&amp;$B$8,"Custom4#"&amp;$B$9,"Entity#"&amp;$B84,"Account#"&amp;$R$16)),2)</f>
        <v>#VALUE!</v>
      </c>
      <c r="S84" s="108" t="e">
        <f>ROUND(([2]!HsGetValue("FCC","Scenario#"&amp;$B$2,"Years#"&amp;$B$4,"Period#"&amp;$B$3,"View#"&amp;$B$10,"Consolidation#"&amp;$B$13,"Data Source#"&amp;$B$11,"Intercompany#"&amp;$B$14,"Movement#"&amp;$B$12,"Custom1#"&amp;$B$6,"Custom2#"&amp;$B$7,"Custom3#"&amp;$B$8,"Custom4#"&amp;$B$9,"Entity#"&amp;$B84,"Account#"&amp;$S$15)),2)</f>
        <v>#VALUE!</v>
      </c>
      <c r="T84" s="108" t="e">
        <f>ROUND(([2]!HsGetValue("FCC","Scenario#"&amp;$B$2,"Years#"&amp;$B$4,"Period#"&amp;$B$3,"View#"&amp;$B$10,"Consolidation#"&amp;$B$13,"Data Source#"&amp;$B$11,"Intercompany#"&amp;$B$14,"Movement#"&amp;$B$12,"Custom1#"&amp;$B$6,"Custom2#"&amp;$B$7,"Custom3#"&amp;$B$8,"Custom4#"&amp;$B$9,"Entity#"&amp;$B84,"Account#"&amp;$T$15)),2)</f>
        <v>#VALUE!</v>
      </c>
      <c r="U84" s="108" t="e">
        <f>ROUND(([2]!HsGetValue("FCC","Scenario#"&amp;$B$2,"Years#"&amp;$B$4,"Period#"&amp;$B$3,"View#"&amp;$B$10,"Consolidation#"&amp;$B$13,"Data Source#"&amp;$B$11,"Intercompany#"&amp;$B$14,"Movement#"&amp;$B$12,"Custom1#"&amp;$B$6,"Custom2#"&amp;$B$7,"Custom3#"&amp;$B$8,"Custom4#"&amp;$B$9,"Entity#"&amp;$B84,"Account#"&amp;$U$15)),2)</f>
        <v>#VALUE!</v>
      </c>
      <c r="V84" s="108"/>
      <c r="W84" s="108" t="e">
        <f>ROUND(([2]!HsGetValue("FCC","Scenario#"&amp;$B$2,"Years#"&amp;$B$4,"Period#"&amp;$B$3,"View#"&amp;$B$10,"Consolidation#"&amp;$B$13,"Data Source#"&amp;$B$11,"Intercompany#"&amp;$B$14,"Movement#"&amp;$B$12,"Custom1#"&amp;$B$6,"Custom2#"&amp;$B$7,"Custom3#"&amp;$B$8,"Custom4#"&amp;$B$9,"Entity#"&amp;$B84,"Account#"&amp;$W$15)),2)</f>
        <v>#VALUE!</v>
      </c>
      <c r="X84" s="108">
        <v>-200548</v>
      </c>
      <c r="Y84" s="108" t="e">
        <f>ROUND(([2]!HsGetValue("FCC","Scenario#"&amp;$B$2,"Years#"&amp;$B$4,"Period#"&amp;$B$3,"View#"&amp;$B$10,"Consolidation#"&amp;$B$13,"Data Source#"&amp;$B$11,"Intercompany#"&amp;$B$14,"Movement#"&amp;$B$12,"Custom1#"&amp;$B$6,"Custom2#"&amp;$B$7,"Custom3#"&amp;$B$8,"Custom4#"&amp;$B$9,"Entity#"&amp;$B84,"Account#"&amp;$Y$15)+[2]!HsGetValue("FCC","Scenario#"&amp;$B$2,"Years#"&amp;$B$4,"Period#"&amp;$B$3,"View#"&amp;$B$10,"Consolidation#"&amp;$B$13,"Data Source#"&amp;$B$11,"Intercompany#"&amp;$B$14,"Movement#"&amp;$B$12,"Custom1#"&amp;$B$6,"Custom2#"&amp;$B$7,"Custom3#"&amp;$B$8,"Custom4#"&amp;$B$9,"Entity#"&amp;$B84,"Account#"&amp;$Y$16)),2)</f>
        <v>#VALUE!</v>
      </c>
    </row>
    <row r="85" spans="1:25" ht="15" customHeight="1">
      <c r="A85" s="29" t="s">
        <v>387</v>
      </c>
      <c r="B85" s="29" t="s">
        <v>386</v>
      </c>
      <c r="C85" s="29">
        <v>50350</v>
      </c>
      <c r="D85" s="29" t="s">
        <v>151</v>
      </c>
      <c r="E85" t="s">
        <v>122</v>
      </c>
      <c r="F85" s="22" t="e">
        <f t="shared" si="6"/>
        <v>#VALUE!</v>
      </c>
      <c r="G85" s="189" t="e">
        <f>ROUND(([2]!HsGetValue("FCC","Scenario#"&amp;$B$2,"Years#"&amp;$B$4,"Period#"&amp;$B$3,"View#"&amp;$B$10,"Consolidation#"&amp;$B$13,"Data Source#"&amp;B$11,"Intercompany#"&amp;$B$14,"Movement#"&amp;$B$12,"Custom1#"&amp;$B$6,"Custom2#"&amp;$B$7,"Custom3#"&amp;$B$8,"Custom4#"&amp;$B$9,"Entity#"&amp;$B85,"Account#"&amp;$G$15)+[2]!HsGetValue("FCC","Scenario#"&amp;$B$2,"Years#"&amp;$B$4,"Period#"&amp;$B$3,"View#"&amp;$B$10,"Consolidation#"&amp;$B$13,"Data Source#"&amp;B$11,"Intercompany#"&amp;$B$14,"Movement#"&amp;$B$12,"Custom1#"&amp;$B$6,"Custom2#"&amp;$B$7,"Custom3#"&amp;$B$8,"Custom4#"&amp;$B$9,"Entity#"&amp;$B85,"Account#"&amp;$G$16)),2)</f>
        <v>#VALUE!</v>
      </c>
      <c r="H85" s="189">
        <v>599000</v>
      </c>
      <c r="I85" s="318">
        <f>13995000+280035000</f>
        <v>294030000</v>
      </c>
      <c r="J85" s="108" t="e">
        <f>ROUND(([2]!HsGetValue("FCC","Scenario#"&amp;$B$2,"Years#"&amp;$B$4,"Period#"&amp;$B$3,"View#"&amp;$B$10,"Consolidation#"&amp;$B$13,"Data Source#"&amp;$B$11,"Intercompany#"&amp;$B$14,"Movement#"&amp;$B$12,"Custom1#"&amp;$B$6,"Custom2#"&amp;$B$7,"Custom3#"&amp;$B$8,"Custom4#"&amp;$B$9,"Entity#"&amp;$B85,"Account#"&amp;$J$15)+[2]!HsGetValue("FCC","Scenario#"&amp;$B$2,"Years#"&amp;$B$4,"Period#"&amp;$B$3,"View#"&amp;$B$10,"Consolidation#"&amp;$B$13,"Data Source#"&amp;$B$11,"Intercompany#"&amp;$B$14,"Movement#"&amp;$B$12,"Custom1#"&amp;$B$6,"Custom2#"&amp;$B$7,"Custom3#"&amp;$B$8,"Custom4#"&amp;$B$9,"Entity#"&amp;$B85,"Account#"&amp;$J$16)),2)</f>
        <v>#VALUE!</v>
      </c>
      <c r="K85" s="108">
        <v>95254173</v>
      </c>
      <c r="L85" s="108" t="e">
        <f>ROUND(([2]!HsGetValue("FCC","Scenario#"&amp;$B$2,"Years#"&amp;$B$4,"Period#"&amp;$B$3,"View#"&amp;$B$10,"Consolidation#"&amp;$B$13,"Data Source#"&amp;$B$11,"Intercompany#"&amp;$B$14,"Movement#"&amp;$B$12,"Custom1#"&amp;$B$6,"Custom2#"&amp;$B$7,"Custom3#"&amp;$B$8,"Custom4#"&amp;$B$9,"Entity#"&amp;$B85,"Account#"&amp;$L$17)+[2]!HsGetValue("FCC","Scenario#"&amp;$B$2,"Years#"&amp;$B$4,"Period#"&amp;$B$3,"View#"&amp;$B$10,"Consolidation#"&amp;$B$13,"Data Source#"&amp;$B$11,"Intercompany#"&amp;$B$14,"Movement#"&amp;$B$12,"Custom1#"&amp;$B$6,"Custom2#"&amp;$B$7,"Custom3#"&amp;$B$8,"Custom4#"&amp;$B$9,"Entity#"&amp;$B85,"Account#"&amp;$L$18)),2)</f>
        <v>#VALUE!</v>
      </c>
      <c r="M85" s="108">
        <f>36010000-130000</f>
        <v>35880000</v>
      </c>
      <c r="N85" s="108">
        <v>3484000</v>
      </c>
      <c r="O85" s="189" t="e">
        <f>ROUND(([2]!HsGetValue("FCC","Scenario#"&amp;$B$2,"Years#"&amp;$B$4,"Period#"&amp;$B$3,"View#"&amp;$B$10,"Consolidation#"&amp;$B$13,"Data Source#"&amp;$B$11,"Intercompany#"&amp;$B$14,"Movement#"&amp;$B$12,"Custom1#"&amp;$B$6,"Custom2#"&amp;$B$7,"Custom3#"&amp;$B$8,"Custom4#"&amp;$B$9,"Entity#"&amp;$B85,"Account#"&amp;$O$15)),2)</f>
        <v>#VALUE!</v>
      </c>
      <c r="P85" s="189" t="e">
        <f>ROUND(([2]!HsGetValue("FCC","Scenario#"&amp;$B$2,"Years#"&amp;$B$4,"Period#"&amp;$B$3,"View#"&amp;$B$10,"Consolidation#"&amp;$B$13,"Data Source#"&amp;$B$11,"Intercompany#"&amp;$B$14,"Movement#"&amp;$B$12,"Custom1#"&amp;$B$6,"Custom2#"&amp;$B$7,"Custom3#"&amp;$B$8,"Custom4#"&amp;$B$9,"Entity#"&amp;$B85,"Account#"&amp;$P$15)+[2]!HsGetValue("FCC","Scenario#"&amp;$B$2,"Years#"&amp;$B$4,"Period#"&amp;$B$3,"View#"&amp;$B$10,"Consolidation#"&amp;$B$13,"Data Source#"&amp;$B$11,"Intercompany#"&amp;$B$14,"Movement#"&amp;$B$12,"Custom1#"&amp;$B$6,"Custom2#"&amp;$B$7,"Custom3#"&amp;$B$8,"Custom4#"&amp;$B$9,"Entity#"&amp;$B85,"Account#"&amp;$P$16)),2)</f>
        <v>#VALUE!</v>
      </c>
      <c r="Q85" s="189" t="e">
        <f>ROUND(([2]!HsGetValue("FCC","Scenario#"&amp;$B$2,"Years#"&amp;$B$4,"Period#"&amp;$B$3,"View#"&amp;$B$10,"Consolidation#"&amp;$B$13,"Data Source#"&amp;$B$11,"Intercompany#"&amp;$B$14,"Movement#"&amp;$B$12,"Custom1#"&amp;$B$6,"Custom2#"&amp;$B$7,"Custom3#"&amp;$B$8,"Custom4#"&amp;$B$9,"Entity#"&amp;$B85,"Account#"&amp;$Q$15)+[2]!HsGetValue("FCC","Scenario#"&amp;$B$2,"Years#"&amp;$B$4,"Period#"&amp;$B$3,"View#"&amp;$B$10,"Consolidation#"&amp;$B$13,"Data Source#"&amp;$B$11,"Intercompany#"&amp;$B$14,"Movement#"&amp;$B$12,"Custom1#"&amp;$B$6,"Custom2#"&amp;$B$7,"Custom3#"&amp;$B$8,"Custom4#"&amp;$B$9,"Entity#"&amp;$B85,"Account#"&amp;$Q$16)),2)</f>
        <v>#VALUE!</v>
      </c>
      <c r="R85" s="189" t="e">
        <f>ROUND(([2]!HsGetValue("FCC","Scenario#"&amp;$B$2,"Years#"&amp;$B$4,"Period#"&amp;$B$3,"View#"&amp;$B$10,"Consolidation#"&amp;$B$13,"Data Source#"&amp;$B$11,"Intercompany#"&amp;$B$14,"Movement#"&amp;$B$12,"Custom1#"&amp;$B$6,"Custom2#"&amp;$B$7,"Custom3#"&amp;$B$8,"Custom4#"&amp;$B$9,"Entity#"&amp;$B85,"Account#"&amp;$R$15)+[2]!HsGetValue("FCC","Scenario#"&amp;$B$2,"Years#"&amp;$B$4,"Period#"&amp;$B$3,"View#"&amp;$B$10,"Consolidation#"&amp;$B$13,"Data Source#"&amp;$B$11,"Intercompany#"&amp;$B$14,"Movement#"&amp;$B$12,"Custom1#"&amp;$B$6,"Custom2#"&amp;$B$7,"Custom3#"&amp;$B$8,"Custom4#"&amp;$B$9,"Entity#"&amp;$B85,"Account#"&amp;$R$16)),2)</f>
        <v>#VALUE!</v>
      </c>
      <c r="S85" s="108" t="e">
        <f>ROUND(([2]!HsGetValue("FCC","Scenario#"&amp;$B$2,"Years#"&amp;$B$4,"Period#"&amp;$B$3,"View#"&amp;$B$10,"Consolidation#"&amp;$B$13,"Data Source#"&amp;$B$11,"Intercompany#"&amp;$B$14,"Movement#"&amp;$B$12,"Custom1#"&amp;$B$6,"Custom2#"&amp;$B$7,"Custom3#"&amp;$B$8,"Custom4#"&amp;$B$9,"Entity#"&amp;$B85,"Account#"&amp;$S$15)),2)</f>
        <v>#VALUE!</v>
      </c>
      <c r="T85" s="189" t="e">
        <f>ROUND(([2]!HsGetValue("FCC","Scenario#"&amp;$B$2,"Years#"&amp;$B$4,"Period#"&amp;$B$3,"View#"&amp;$B$10,"Consolidation#"&amp;$B$13,"Data Source#"&amp;$B$11,"Intercompany#"&amp;$B$14,"Movement#"&amp;$B$12,"Custom1#"&amp;$B$6,"Custom2#"&amp;$B$7,"Custom3#"&amp;$B$8,"Custom4#"&amp;$B$9,"Entity#"&amp;$B85,"Account#"&amp;$T$15)),2)</f>
        <v>#VALUE!</v>
      </c>
      <c r="U85" s="189" t="e">
        <f>ROUND(([2]!HsGetValue("FCC","Scenario#"&amp;$B$2,"Years#"&amp;$B$4,"Period#"&amp;$B$3,"View#"&amp;$B$10,"Consolidation#"&amp;$B$13,"Data Source#"&amp;$B$11,"Intercompany#"&amp;$B$14,"Movement#"&amp;$B$12,"Custom1#"&amp;$B$6,"Custom2#"&amp;$B$7,"Custom3#"&amp;$B$8,"Custom4#"&amp;$B$9,"Entity#"&amp;$B85,"Account#"&amp;$U$15)),2)</f>
        <v>#VALUE!</v>
      </c>
      <c r="V85" s="189"/>
      <c r="W85" s="108" t="e">
        <f>ROUND(([2]!HsGetValue("FCC","Scenario#"&amp;$B$2,"Years#"&amp;$B$4,"Period#"&amp;$B$3,"View#"&amp;$B$10,"Consolidation#"&amp;$B$13,"Data Source#"&amp;$B$11,"Intercompany#"&amp;$B$14,"Movement#"&amp;$B$12,"Custom1#"&amp;$B$6,"Custom2#"&amp;$B$7,"Custom3#"&amp;$B$8,"Custom4#"&amp;$B$9,"Entity#"&amp;$B85,"Account#"&amp;$W$15)),2)</f>
        <v>#VALUE!</v>
      </c>
      <c r="X85" s="189" t="e">
        <f>ROUND(([2]!HsGetValue("FCC","Scenario#"&amp;$B$2,"Years#"&amp;$B$4,"Period#"&amp;$B$3,"View#"&amp;$B$10,"Consolidation#"&amp;$B$13,"Data Source#"&amp;$B$11,"Intercompany#"&amp;$B$14,"Movement#"&amp;$B$12,"Custom1#"&amp;$B$6,"Custom2#"&amp;$B$7,"Custom3#"&amp;$B$8,"Custom4#"&amp;$B$9,"Entity#"&amp;$B85,"Account#"&amp;$X$15)),2)</f>
        <v>#VALUE!</v>
      </c>
      <c r="Y85" s="189" t="e">
        <f>ROUND(([2]!HsGetValue("FCC","Scenario#"&amp;$B$2,"Years#"&amp;$B$4,"Period#"&amp;$B$3,"View#"&amp;$B$10,"Consolidation#"&amp;$B$13,"Data Source#"&amp;$B$11,"Intercompany#"&amp;$B$14,"Movement#"&amp;$B$12,"Custom1#"&amp;$B$6,"Custom2#"&amp;$B$7,"Custom3#"&amp;$B$8,"Custom4#"&amp;$B$9,"Entity#"&amp;$B85,"Account#"&amp;$Y$15)+[2]!HsGetValue("FCC","Scenario#"&amp;$B$2,"Years#"&amp;$B$4,"Period#"&amp;$B$3,"View#"&amp;$B$10,"Consolidation#"&amp;$B$13,"Data Source#"&amp;$B$11,"Intercompany#"&amp;$B$14,"Movement#"&amp;$B$12,"Custom1#"&amp;$B$6,"Custom2#"&amp;$B$7,"Custom3#"&amp;$B$8,"Custom4#"&amp;$B$9,"Entity#"&amp;$B85,"Account#"&amp;$Y$16)),2)</f>
        <v>#VALUE!</v>
      </c>
    </row>
    <row r="86" spans="1:25" s="252" customFormat="1" ht="15" customHeight="1">
      <c r="A86" s="260" t="s">
        <v>387</v>
      </c>
      <c r="B86" s="260" t="s">
        <v>438</v>
      </c>
      <c r="C86" s="260">
        <v>50360</v>
      </c>
      <c r="D86" s="260" t="s">
        <v>151</v>
      </c>
      <c r="E86" s="252" t="s">
        <v>439</v>
      </c>
      <c r="F86" s="22">
        <f t="shared" si="6"/>
        <v>0</v>
      </c>
      <c r="G86" s="254">
        <v>0</v>
      </c>
      <c r="H86" s="254">
        <v>0</v>
      </c>
      <c r="I86" s="254">
        <v>0</v>
      </c>
      <c r="J86" s="254">
        <v>0</v>
      </c>
      <c r="K86" s="254">
        <v>0</v>
      </c>
      <c r="L86" s="254">
        <v>0</v>
      </c>
      <c r="M86" s="254">
        <v>0</v>
      </c>
      <c r="N86" s="254">
        <v>0</v>
      </c>
      <c r="O86" s="254">
        <v>0</v>
      </c>
      <c r="P86" s="254">
        <v>0</v>
      </c>
      <c r="Q86" s="254">
        <v>0</v>
      </c>
      <c r="R86" s="254">
        <v>0</v>
      </c>
      <c r="S86" s="254">
        <v>0</v>
      </c>
      <c r="T86" s="254">
        <v>0</v>
      </c>
      <c r="U86" s="254">
        <v>0</v>
      </c>
      <c r="V86" s="254"/>
      <c r="W86" s="254">
        <v>0</v>
      </c>
      <c r="X86" s="254">
        <v>0</v>
      </c>
      <c r="Y86" s="254">
        <v>0</v>
      </c>
    </row>
    <row r="87" spans="1:25" ht="15" customHeight="1">
      <c r="A87" s="29" t="s">
        <v>387</v>
      </c>
      <c r="B87" s="29" t="s">
        <v>451</v>
      </c>
      <c r="C87" s="29" t="s">
        <v>452</v>
      </c>
      <c r="D87" s="29" t="s">
        <v>151</v>
      </c>
      <c r="E87" t="s">
        <v>106</v>
      </c>
      <c r="F87" s="22" t="e">
        <f t="shared" si="6"/>
        <v>#VALUE!</v>
      </c>
      <c r="G87" s="189" t="e">
        <f>ROUND(([2]!HsGetValue("FCC","Scenario#"&amp;$B$2,"Years#"&amp;$B$4,"Period#"&amp;$B$3,"View#"&amp;$B$10,"Consolidation#"&amp;$B$13,"Data Source#"&amp;B$11,"Intercompany#"&amp;$B$14,"Movement#"&amp;$B$12,"Custom1#"&amp;$B$6,"Custom2#"&amp;$B$7,"Custom3#"&amp;$B$8,"Custom4#"&amp;$B$9,"Entity#"&amp;$B87,"Account#"&amp;$G$15)+[2]!HsGetValue("FCC","Scenario#"&amp;$B$2,"Years#"&amp;$B$4,"Period#"&amp;$B$3,"View#"&amp;$B$10,"Consolidation#"&amp;$B$13,"Data Source#"&amp;B$11,"Intercompany#"&amp;$B$14,"Movement#"&amp;$B$12,"Custom1#"&amp;$B$6,"Custom2#"&amp;$B$7,"Custom3#"&amp;$B$8,"Custom4#"&amp;$B$9,"Entity#"&amp;$B87,"Account#"&amp;$G$16)),2)</f>
        <v>#VALUE!</v>
      </c>
      <c r="H87" s="189">
        <f>498767.6+476651.04</f>
        <v>975418.6399999999</v>
      </c>
      <c r="I87" s="108" t="e">
        <f>ROUND(([2]!HsGetValue("FCC","Scenario#"&amp;$B$2,"Years#"&amp;$B$4,"Period#"&amp;$B$3,"View#"&amp;$B$10,"Consolidation#"&amp;$B$13,"Data Source#"&amp;$B$11,"Intercompany#"&amp;$B$14,"Movement#"&amp;$B$12,"Custom1#"&amp;$B$6,"Custom2#"&amp;$B$7,"Custom3#"&amp;$B$8,"Custom4#"&amp;$B$9,"Entity#"&amp;$B87,"Account#"&amp;$I$15)+[2]!HsGetValue("FCC","Scenario#"&amp;$B$2,"Years#"&amp;$B$4,"Period#"&amp;$B$3,"View#"&amp;$B$10,"Consolidation#"&amp;$B$13,"Data Source#"&amp;$B$11,"Intercompany#"&amp;$B$14,"Movement#"&amp;$B$12,"Custom1#"&amp;$B$6,"Custom2#"&amp;$B$7,"Custom3#"&amp;$B$8,"Custom4#"&amp;$B$9,"Entity#"&amp;$B87,"Account#"&amp;$I$16)+[2]!HsGetValue("FCC","Scenario#"&amp;$B$2,"Years#"&amp;$B$4,"Period#"&amp;$B$3,"View#"&amp;$B$10,"Consolidation#"&amp;$B$13,"Data Source#"&amp;$B$11,"Intercompany#"&amp;$B$14,"Movement#"&amp;$B$12,"Custom1#"&amp;$B$6,"Custom2#"&amp;$B$7,"Custom3#"&amp;$B$8,"Custom4#"&amp;$B$9,"Entity#"&amp;$B87,"Account#"&amp;$I$17)),2)</f>
        <v>#VALUE!</v>
      </c>
      <c r="J87" s="191" t="e">
        <f>ROUND(([2]!HsGetValue("FCC","Scenario#"&amp;$B$2,"Years#"&amp;$B$4,"Period#"&amp;$B$3,"View#"&amp;$B$10,"Consolidation#"&amp;$B$13,"Data Source#"&amp;$B$11,"Intercompany#"&amp;$B$14,"Movement#"&amp;$B$12,"Custom1#"&amp;$B$6,"Custom2#"&amp;$B$7,"Custom3#"&amp;$B$8,"Custom4#"&amp;$B$9,"Entity#"&amp;$B87,"Account#"&amp;$J$15)+[2]!HsGetValue("FCC","Scenario#"&amp;$B$2,"Years#"&amp;$B$4,"Period#"&amp;$B$3,"View#"&amp;$B$10,"Consolidation#"&amp;$B$13,"Data Source#"&amp;$B$11,"Intercompany#"&amp;$B$14,"Movement#"&amp;$B$12,"Custom1#"&amp;$B$6,"Custom2#"&amp;$B$7,"Custom3#"&amp;$B$8,"Custom4#"&amp;$B$9,"Entity#"&amp;$B87,"Account#"&amp;$J$16)),2)</f>
        <v>#VALUE!</v>
      </c>
      <c r="K87" s="108">
        <f>893780.15-232373.37</f>
        <v>661406.78</v>
      </c>
      <c r="L87" s="108" t="e">
        <f>ROUND(([2]!HsGetValue("FCC","Scenario#"&amp;$B$2,"Years#"&amp;$B$4,"Period#"&amp;$B$3,"View#"&amp;$B$10,"Consolidation#"&amp;$B$13,"Data Source#"&amp;$B$11,"Intercompany#"&amp;$B$14,"Movement#"&amp;$B$12,"Custom1#"&amp;$B$6,"Custom2#"&amp;$B$7,"Custom3#"&amp;$B$8,"Custom4#"&amp;$B$9,"Entity#"&amp;$B87,"Account#"&amp;$L$17)+[2]!HsGetValue("FCC","Scenario#"&amp;$B$2,"Years#"&amp;$B$4,"Period#"&amp;$B$3,"View#"&amp;$B$10,"Consolidation#"&amp;$B$13,"Data Source#"&amp;$B$11,"Intercompany#"&amp;$B$14,"Movement#"&amp;$B$12,"Custom1#"&amp;$B$6,"Custom2#"&amp;$B$7,"Custom3#"&amp;$B$8,"Custom4#"&amp;$B$9,"Entity#"&amp;$B87,"Account#"&amp;$L$18)),2)</f>
        <v>#VALUE!</v>
      </c>
      <c r="M87" s="189">
        <f>5371449.01</f>
        <v>5371449.0099999998</v>
      </c>
      <c r="N87" s="189" t="e">
        <f>ROUND(([2]!HsGetValue("FCC","Scenario#"&amp;$B$2,"Years#"&amp;$B$4,"Period#"&amp;$B$3,"View#"&amp;$B$10,"Consolidation#"&amp;$B$13,"Data Source#"&amp;$B$11,"Intercompany#"&amp;$B$14,"Movement#"&amp;$B$12,"Custom1#"&amp;$B$6,"Custom2#"&amp;$B$7,"Custom3#"&amp;$B$8,"Custom4#"&amp;$B$9,"Entity#"&amp;$B87,"Account#"&amp;$N$16)+[2]!HsGetValue("FCC","Scenario#"&amp;$B$2,"Years#"&amp;$B$4,"Period#"&amp;$B$3,"View#"&amp;$B$10,"Consolidation#"&amp;$B$13,"Data Source#"&amp;$B$11,"Intercompany#"&amp;$B$14,"Movement#"&amp;$B$12,"Custom1#"&amp;$B$6,"Custom2#"&amp;$B$7,"Custom3#"&amp;$B$8,"Custom4#"&amp;$B$9,"Entity#"&amp;$B87,"Account#"&amp;$N$17)+[2]!HsGetValue("FCC","Scenario#"&amp;$B$2,"Years#"&amp;$B$4,"Period#"&amp;$B$3,"View#"&amp;$B$10,"Consolidation#"&amp;$B$13,"Data Source#"&amp;$B$11,"Intercompany#"&amp;$B$14,"Movement#"&amp;$B$12,"Custom1#"&amp;$B$6,"Custom2#"&amp;$B$7,"Custom3#"&amp;$B$8,"Custom4#"&amp;$B$9,"Entity#"&amp;$B87,"Account#"&amp;$N$18)),2)</f>
        <v>#VALUE!</v>
      </c>
      <c r="O87" s="189" t="e">
        <f>ROUND(([2]!HsGetValue("FCC","Scenario#"&amp;$B$2,"Years#"&amp;$B$4,"Period#"&amp;$B$3,"View#"&amp;$B$10,"Consolidation#"&amp;$B$13,"Data Source#"&amp;$B$11,"Intercompany#"&amp;$B$14,"Movement#"&amp;$B$12,"Custom1#"&amp;$B$6,"Custom2#"&amp;$B$7,"Custom3#"&amp;$B$8,"Custom4#"&amp;$B$9,"Entity#"&amp;$B87,"Account#"&amp;$O$15)),2)</f>
        <v>#VALUE!</v>
      </c>
      <c r="P87" s="189" t="e">
        <f>ROUND(([2]!HsGetValue("FCC","Scenario#"&amp;$B$2,"Years#"&amp;$B$4,"Period#"&amp;$B$3,"View#"&amp;$B$10,"Consolidation#"&amp;$B$13,"Data Source#"&amp;$B$11,"Intercompany#"&amp;$B$14,"Movement#"&amp;$B$12,"Custom1#"&amp;$B$6,"Custom2#"&amp;$B$7,"Custom3#"&amp;$B$8,"Custom4#"&amp;$B$9,"Entity#"&amp;$B87,"Account#"&amp;$P$15)+[2]!HsGetValue("FCC","Scenario#"&amp;$B$2,"Years#"&amp;$B$4,"Period#"&amp;$B$3,"View#"&amp;$B$10,"Consolidation#"&amp;$B$13,"Data Source#"&amp;$B$11,"Intercompany#"&amp;$B$14,"Movement#"&amp;$B$12,"Custom1#"&amp;$B$6,"Custom2#"&amp;$B$7,"Custom3#"&amp;$B$8,"Custom4#"&amp;$B$9,"Entity#"&amp;$B87,"Account#"&amp;$P$16)),2)</f>
        <v>#VALUE!</v>
      </c>
      <c r="Q87" s="189" t="e">
        <f>ROUND(([2]!HsGetValue("FCC","Scenario#"&amp;$B$2,"Years#"&amp;$B$4,"Period#"&amp;$B$3,"View#"&amp;$B$10,"Consolidation#"&amp;$B$13,"Data Source#"&amp;$B$11,"Intercompany#"&amp;$B$14,"Movement#"&amp;$B$12,"Custom1#"&amp;$B$6,"Custom2#"&amp;$B$7,"Custom3#"&amp;$B$8,"Custom4#"&amp;$B$9,"Entity#"&amp;$B87,"Account#"&amp;$Q$15)+[2]!HsGetValue("FCC","Scenario#"&amp;$B$2,"Years#"&amp;$B$4,"Period#"&amp;$B$3,"View#"&amp;$B$10,"Consolidation#"&amp;$B$13,"Data Source#"&amp;$B$11,"Intercompany#"&amp;$B$14,"Movement#"&amp;$B$12,"Custom1#"&amp;$B$6,"Custom2#"&amp;$B$7,"Custom3#"&amp;$B$8,"Custom4#"&amp;$B$9,"Entity#"&amp;$B87,"Account#"&amp;$Q$16)),2)</f>
        <v>#VALUE!</v>
      </c>
      <c r="R87" s="189" t="e">
        <f>ROUND(([2]!HsGetValue("FCC","Scenario#"&amp;$B$2,"Years#"&amp;$B$4,"Period#"&amp;$B$3,"View#"&amp;$B$10,"Consolidation#"&amp;$B$13,"Data Source#"&amp;$B$11,"Intercompany#"&amp;$B$14,"Movement#"&amp;$B$12,"Custom1#"&amp;$B$6,"Custom2#"&amp;$B$7,"Custom3#"&amp;$B$8,"Custom4#"&amp;$B$9,"Entity#"&amp;$B87,"Account#"&amp;$R$15)+[2]!HsGetValue("FCC","Scenario#"&amp;$B$2,"Years#"&amp;$B$4,"Period#"&amp;$B$3,"View#"&amp;$B$10,"Consolidation#"&amp;$B$13,"Data Source#"&amp;$B$11,"Intercompany#"&amp;$B$14,"Movement#"&amp;$B$12,"Custom1#"&amp;$B$6,"Custom2#"&amp;$B$7,"Custom3#"&amp;$B$8,"Custom4#"&amp;$B$9,"Entity#"&amp;$B87,"Account#"&amp;$R$16)),2)</f>
        <v>#VALUE!</v>
      </c>
      <c r="S87" s="108" t="e">
        <f>ROUND(([2]!HsGetValue("FCC","Scenario#"&amp;$B$2,"Years#"&amp;$B$4,"Period#"&amp;$B$3,"View#"&amp;$B$10,"Consolidation#"&amp;$B$13,"Data Source#"&amp;$B$11,"Intercompany#"&amp;$B$14,"Movement#"&amp;$B$12,"Custom1#"&amp;$B$6,"Custom2#"&amp;$B$7,"Custom3#"&amp;$B$8,"Custom4#"&amp;$B$9,"Entity#"&amp;$B87,"Account#"&amp;$S$15)),2)</f>
        <v>#VALUE!</v>
      </c>
      <c r="T87" s="189" t="e">
        <f>ROUND(([2]!HsGetValue("FCC","Scenario#"&amp;$B$2,"Years#"&amp;$B$4,"Period#"&amp;$B$3,"View#"&amp;$B$10,"Consolidation#"&amp;$B$13,"Data Source#"&amp;$B$11,"Intercompany#"&amp;$B$14,"Movement#"&amp;$B$12,"Custom1#"&amp;$B$6,"Custom2#"&amp;$B$7,"Custom3#"&amp;$B$8,"Custom4#"&amp;$B$9,"Entity#"&amp;$B87,"Account#"&amp;$T$15)),2)</f>
        <v>#VALUE!</v>
      </c>
      <c r="U87" s="189" t="e">
        <f>ROUND(([2]!HsGetValue("FCC","Scenario#"&amp;$B$2,"Years#"&amp;$B$4,"Period#"&amp;$B$3,"View#"&amp;$B$10,"Consolidation#"&amp;$B$13,"Data Source#"&amp;$B$11,"Intercompany#"&amp;$B$14,"Movement#"&amp;$B$12,"Custom1#"&amp;$B$6,"Custom2#"&amp;$B$7,"Custom3#"&amp;$B$8,"Custom4#"&amp;$B$9,"Entity#"&amp;$B87,"Account#"&amp;$U$15)),2)</f>
        <v>#VALUE!</v>
      </c>
      <c r="V87" s="189"/>
      <c r="W87" s="108" t="e">
        <f>ROUND(([2]!HsGetValue("FCC","Scenario#"&amp;$B$2,"Years#"&amp;$B$4,"Period#"&amp;$B$3,"View#"&amp;$B$10,"Consolidation#"&amp;$B$13,"Data Source#"&amp;$B$11,"Intercompany#"&amp;$B$14,"Movement#"&amp;$B$12,"Custom1#"&amp;$B$6,"Custom2#"&amp;$B$7,"Custom3#"&amp;$B$8,"Custom4#"&amp;$B$9,"Entity#"&amp;$B87,"Account#"&amp;$W$15)),2)</f>
        <v>#VALUE!</v>
      </c>
      <c r="X87" s="189" t="e">
        <f>ROUND(([2]!HsGetValue("FCC","Scenario#"&amp;$B$2,"Years#"&amp;$B$4,"Period#"&amp;$B$3,"View#"&amp;$B$10,"Consolidation#"&amp;$B$13,"Data Source#"&amp;$B$11,"Intercompany#"&amp;$B$14,"Movement#"&amp;$B$12,"Custom1#"&amp;$B$6,"Custom2#"&amp;$B$7,"Custom3#"&amp;$B$8,"Custom4#"&amp;$B$9,"Entity#"&amp;$B87,"Account#"&amp;$X$15)),2)</f>
        <v>#VALUE!</v>
      </c>
      <c r="Y87" s="189" t="e">
        <f>ROUND(([2]!HsGetValue("FCC","Scenario#"&amp;$B$2,"Years#"&amp;$B$4,"Period#"&amp;$B$3,"View#"&amp;$B$10,"Consolidation#"&amp;$B$13,"Data Source#"&amp;$B$11,"Intercompany#"&amp;$B$14,"Movement#"&amp;$B$12,"Custom1#"&amp;$B$6,"Custom2#"&amp;$B$7,"Custom3#"&amp;$B$8,"Custom4#"&amp;$B$9,"Entity#"&amp;$B87,"Account#"&amp;$Y$15)+[2]!HsGetValue("FCC","Scenario#"&amp;$B$2,"Years#"&amp;$B$4,"Period#"&amp;$B$3,"View#"&amp;$B$10,"Consolidation#"&amp;$B$13,"Data Source#"&amp;$B$11,"Intercompany#"&amp;$B$14,"Movement#"&amp;$B$12,"Custom1#"&amp;$B$6,"Custom2#"&amp;$B$7,"Custom3#"&amp;$B$8,"Custom4#"&amp;$B$9,"Entity#"&amp;$B87,"Account#"&amp;$Y$16)),2)</f>
        <v>#VALUE!</v>
      </c>
    </row>
    <row r="88" spans="1:25" ht="15" customHeight="1">
      <c r="A88" s="29" t="s">
        <v>387</v>
      </c>
      <c r="B88" s="29" t="s">
        <v>330</v>
      </c>
      <c r="C88" s="29">
        <v>91100</v>
      </c>
      <c r="D88" s="29" t="s">
        <v>151</v>
      </c>
      <c r="E88" t="s">
        <v>152</v>
      </c>
      <c r="F88" s="22" t="e">
        <f t="shared" si="6"/>
        <v>#VALUE!</v>
      </c>
      <c r="G88" s="189" t="e">
        <f>ROUND(([2]!HsGetValue("FCC","Scenario#"&amp;$B$2,"Years#"&amp;$B$4,"Period#"&amp;$B$3,"View#"&amp;$B$10,"Consolidation#"&amp;$B$13,"Data Source#"&amp;B$11,"Intercompany#"&amp;$B$14,"Movement#"&amp;$B$12,"Custom1#"&amp;$B$6,"Custom2#"&amp;$B$7,"Custom3#"&amp;$B$8,"Custom4#"&amp;$B$9,"Entity#"&amp;$B88,"Account#"&amp;$G$15)+[2]!HsGetValue("FCC","Scenario#"&amp;$B$2,"Years#"&amp;$B$4,"Period#"&amp;$B$3,"View#"&amp;$B$10,"Consolidation#"&amp;$B$13,"Data Source#"&amp;B$11,"Intercompany#"&amp;$B$14,"Movement#"&amp;$B$12,"Custom1#"&amp;$B$6,"Custom2#"&amp;$B$7,"Custom3#"&amp;$B$8,"Custom4#"&amp;$B$9,"Entity#"&amp;$B88,"Account#"&amp;$G$16)),2)</f>
        <v>#VALUE!</v>
      </c>
      <c r="H88" s="189" t="e">
        <f>ROUND(([2]!HsGetValue("FCC","Scenario#"&amp;$B$2,"Years#"&amp;$B$4,"Period#"&amp;$B$3,"View#"&amp;$B$10,"Consolidation#"&amp;$B$13,"Data Source#"&amp;$B$11,"Intercompany#"&amp;$B$14,"Movement#"&amp;$B$12,"Custom1#"&amp;$B$6,"Custom2#"&amp;$B$7,"Custom3#"&amp;$B$8,"Custom4#"&amp;$B$9,"Entity#"&amp;$B88,"Account#"&amp;$H$15)+[2]!HsGetValue("FCC","Scenario#"&amp;$B$2,"Years#"&amp;$B$4,"Period#"&amp;$B$3,"View#"&amp;$B$10,"Consolidation#"&amp;$B$13,"Data Source#"&amp;$B$11,"Intercompany#"&amp;$B$14,"Movement#"&amp;$B$12,"Custom1#"&amp;$B$6,"Custom2#"&amp;$B$7,"Custom3#"&amp;$B$8,"Custom4#"&amp;$B$9,"Entity#"&amp;$B88,"Account#"&amp;$H$16)),2)</f>
        <v>#VALUE!</v>
      </c>
      <c r="I88" s="108" t="e">
        <f>ROUND(([2]!HsGetValue("FCC","Scenario#"&amp;$B$2,"Years#"&amp;$B$4,"Period#"&amp;$B$3,"View#"&amp;$B$10,"Consolidation#"&amp;$B$13,"Data Source#"&amp;$B$11,"Intercompany#"&amp;$B$14,"Movement#"&amp;$B$12,"Custom1#"&amp;$B$6,"Custom2#"&amp;$B$7,"Custom3#"&amp;$B$8,"Custom4#"&amp;$B$9,"Entity#"&amp;$B88,"Account#"&amp;$I$15)+[2]!HsGetValue("FCC","Scenario#"&amp;$B$2,"Years#"&amp;$B$4,"Period#"&amp;$B$3,"View#"&amp;$B$10,"Consolidation#"&amp;$B$13,"Data Source#"&amp;$B$11,"Intercompany#"&amp;$B$14,"Movement#"&amp;$B$12,"Custom1#"&amp;$B$6,"Custom2#"&amp;$B$7,"Custom3#"&amp;$B$8,"Custom4#"&amp;$B$9,"Entity#"&amp;$B88,"Account#"&amp;$I$16)+[2]!HsGetValue("FCC","Scenario#"&amp;$B$2,"Years#"&amp;$B$4,"Period#"&amp;$B$3,"View#"&amp;$B$10,"Consolidation#"&amp;$B$13,"Data Source#"&amp;$B$11,"Intercompany#"&amp;$B$14,"Movement#"&amp;$B$12,"Custom1#"&amp;$B$6,"Custom2#"&amp;$B$7,"Custom3#"&amp;$B$8,"Custom4#"&amp;$B$9,"Entity#"&amp;$B88,"Account#"&amp;$I$17)),2)</f>
        <v>#VALUE!</v>
      </c>
      <c r="J88" s="191" t="e">
        <f>ROUND(([2]!HsGetValue("FCC","Scenario#"&amp;$B$2,"Years#"&amp;$B$4,"Period#"&amp;$B$3,"View#"&amp;$B$10,"Consolidation#"&amp;$B$13,"Data Source#"&amp;$B$11,"Intercompany#"&amp;$B$14,"Movement#"&amp;$B$12,"Custom1#"&amp;$B$6,"Custom2#"&amp;$B$7,"Custom3#"&amp;$B$8,"Custom4#"&amp;$B$9,"Entity#"&amp;$B88,"Account#"&amp;$J$15)+[2]!HsGetValue("FCC","Scenario#"&amp;$B$2,"Years#"&amp;$B$4,"Period#"&amp;$B$3,"View#"&amp;$B$10,"Consolidation#"&amp;$B$13,"Data Source#"&amp;$B$11,"Intercompany#"&amp;$B$14,"Movement#"&amp;$B$12,"Custom1#"&amp;$B$6,"Custom2#"&amp;$B$7,"Custom3#"&amp;$B$8,"Custom4#"&amp;$B$9,"Entity#"&amp;$B88,"Account#"&amp;$J$16)),2)</f>
        <v>#VALUE!</v>
      </c>
      <c r="K88" s="108" t="e">
        <f>ROUND(([2]!HsGetValue("FCC","Scenario#"&amp;$B$2,"Years#"&amp;$B$4,"Period#"&amp;$B$3,"View#"&amp;$B$10,"Consolidation#"&amp;$B$13,"Data Source#"&amp;$B$11,"Intercompany#"&amp;$B$14,"Movement#"&amp;$B$12,"Custom1#"&amp;$B$6,"Custom2#"&amp;$B$7,"Custom3#"&amp;$B$8,"Custom4#"&amp;$B$9,"Entity#"&amp;$B88,"Account#"&amp;$K$13)+[2]!HsGetValue("FCC","Scenario#"&amp;$B$2,"Years#"&amp;$B$4,"Period#"&amp;$B$3,"View#"&amp;$B$10,"Consolidation#"&amp;$B$13,"Data Source#"&amp;$B$11,"Intercompany#"&amp;$B$14,"Movement#"&amp;$B$12,"Custom1#"&amp;$B$6,"Custom2#"&amp;$B$7,"Custom3#"&amp;$B$8,"Custom4#"&amp;$B$9,"Entity#"&amp;$B88,"Account#"&amp;$K$14)+[2]!HsGetValue("FCC","Scenario#"&amp;$B$2,"Years#"&amp;$B$4,"Period#"&amp;$B$3,"View#"&amp;$B$10,"Consolidation#"&amp;$B$13,"Data Source#"&amp;$B$11,"Intercompany#"&amp;$B$14,"Movement#"&amp;$B$12,"Custom1#"&amp;$B$6,"Custom2#"&amp;$B$7,"Custom3#"&amp;$B$8,"Custom4#"&amp;$B$9,"Entity#"&amp;$B88,"Account#"&amp;$K$15)+[2]!HsGetValue("FCC","Scenario#"&amp;$B$2,"Years#"&amp;$B$4,"Period#"&amp;$B$3,"View#"&amp;$B$10,"Consolidation#"&amp;$B$13,"Data Source#"&amp;$B$11,"Intercompany#"&amp;$B$14,"Movement#"&amp;$B$12,"Custom1#"&amp;$B$6,"Custom2#"&amp;$B$7,"Custom3#"&amp;$B$8,"Custom4#"&amp;$B$9,"Entity#"&amp;$B88,"Account#"&amp;$K$16)+[2]!HsGetValue("FCC","Scenario#"&amp;$B$2,"Years#"&amp;$B$4,"Period#"&amp;$B$3,"View#"&amp;$B$10,"Consolidation#"&amp;$B$13,"Data Source#"&amp;$B$11,"Intercompany#"&amp;$B$14,"Movement#"&amp;$B$12,"Custom1#"&amp;$B$6,"Custom2#"&amp;$B$7,"Custom3#"&amp;$B$8,"Custom4#"&amp;$B$9,"Entity#"&amp;$B88,"Account#"&amp;$K$17)+[2]!HsGetValue("FCC","Scenario#"&amp;$B$2,"Years#"&amp;$B$4,"Period#"&amp;$B$3,"View#"&amp;$B$10,"Consolidation#"&amp;$B$13,"Data Source#"&amp;$B$11,"Intercompany#"&amp;$B$14,"Movement#"&amp;$B$12,"Custom1#"&amp;$B$6,"Custom2#"&amp;$B$7,"Custom3#"&amp;$B$8,"Custom4#"&amp;$B$9,"Entity#"&amp;$B88,"Account#"&amp;$K$18)),2)</f>
        <v>#VALUE!</v>
      </c>
      <c r="L88" s="108" t="e">
        <f>ROUND(([2]!HsGetValue("FCC","Scenario#"&amp;$B$2,"Years#"&amp;$B$4,"Period#"&amp;$B$3,"View#"&amp;$B$10,"Consolidation#"&amp;$B$13,"Data Source#"&amp;$B$11,"Intercompany#"&amp;$B$14,"Movement#"&amp;$B$12,"Custom1#"&amp;$B$6,"Custom2#"&amp;$B$7,"Custom3#"&amp;$B$8,"Custom4#"&amp;$B$9,"Entity#"&amp;$B88,"Account#"&amp;$L$17)+[2]!HsGetValue("FCC","Scenario#"&amp;$B$2,"Years#"&amp;$B$4,"Period#"&amp;$B$3,"View#"&amp;$B$10,"Consolidation#"&amp;$B$13,"Data Source#"&amp;$B$11,"Intercompany#"&amp;$B$14,"Movement#"&amp;$B$12,"Custom1#"&amp;$B$6,"Custom2#"&amp;$B$7,"Custom3#"&amp;$B$8,"Custom4#"&amp;$B$9,"Entity#"&amp;$B88,"Account#"&amp;$L$18)),2)</f>
        <v>#VALUE!</v>
      </c>
      <c r="M88" s="189" t="e">
        <f>ROUND(([2]!HsGetValue("FCC","Scenario#"&amp;$B$2,"Years#"&amp;$B$4,"Period#"&amp;$B$3,"View#"&amp;$B$10,"Consolidation#"&amp;$B$13,"Data Source#"&amp;$B$11,"Intercompany#"&amp;$B$14,"Movement#"&amp;$B$12,"Custom1#"&amp;$B$6,"Custom2#"&amp;$B$7,"Custom3#"&amp;$B$8,"Custom4#"&amp;$B$9,"Entity#"&amp;$B88,"Account#"&amp;$M$15)+[2]!HsGetValue("FCC","Scenario#"&amp;$B$2,"Years#"&amp;$B$4,"Period#"&amp;$B$3,"View#"&amp;$B$10,"Consolidation#"&amp;$B$13,"Data Source#"&amp;$B$11,"Intercompany#"&amp;$B$14,"Movement#"&amp;$B$12,"Custom1#"&amp;$B$6,"Custom2#"&amp;$B$7,"Custom3#"&amp;$B$8,"Custom4#"&amp;$B$9,"Entity#"&amp;$B88,"Account#"&amp;$M$16)),2)</f>
        <v>#VALUE!</v>
      </c>
      <c r="N88" s="189" t="e">
        <f>ROUND(([2]!HsGetValue("FCC","Scenario#"&amp;$B$2,"Years#"&amp;$B$4,"Period#"&amp;$B$3,"View#"&amp;$B$10,"Consolidation#"&amp;$B$13,"Data Source#"&amp;$B$11,"Intercompany#"&amp;$B$14,"Movement#"&amp;$B$12,"Custom1#"&amp;$B$6,"Custom2#"&amp;$B$7,"Custom3#"&amp;$B$8,"Custom4#"&amp;$B$9,"Entity#"&amp;$B88,"Account#"&amp;$N$16)+[2]!HsGetValue("FCC","Scenario#"&amp;$B$2,"Years#"&amp;$B$4,"Period#"&amp;$B$3,"View#"&amp;$B$10,"Consolidation#"&amp;$B$13,"Data Source#"&amp;$B$11,"Intercompany#"&amp;$B$14,"Movement#"&amp;$B$12,"Custom1#"&amp;$B$6,"Custom2#"&amp;$B$7,"Custom3#"&amp;$B$8,"Custom4#"&amp;$B$9,"Entity#"&amp;$B88,"Account#"&amp;$N$17)+[2]!HsGetValue("FCC","Scenario#"&amp;$B$2,"Years#"&amp;$B$4,"Period#"&amp;$B$3,"View#"&amp;$B$10,"Consolidation#"&amp;$B$13,"Data Source#"&amp;$B$11,"Intercompany#"&amp;$B$14,"Movement#"&amp;$B$12,"Custom1#"&amp;$B$6,"Custom2#"&amp;$B$7,"Custom3#"&amp;$B$8,"Custom4#"&amp;$B$9,"Entity#"&amp;$B88,"Account#"&amp;$N$18)),2)</f>
        <v>#VALUE!</v>
      </c>
      <c r="O88" s="189" t="e">
        <f>ROUND(([2]!HsGetValue("FCC","Scenario#"&amp;$B$2,"Years#"&amp;$B$4,"Period#"&amp;$B$3,"View#"&amp;$B$10,"Consolidation#"&amp;$B$13,"Data Source#"&amp;$B$11,"Intercompany#"&amp;$B$14,"Movement#"&amp;$B$12,"Custom1#"&amp;$B$6,"Custom2#"&amp;$B$7,"Custom3#"&amp;$B$8,"Custom4#"&amp;$B$9,"Entity#"&amp;$B88,"Account#"&amp;$O$15)),2)</f>
        <v>#VALUE!</v>
      </c>
      <c r="P88" s="189" t="e">
        <f>ROUND(([2]!HsGetValue("FCC","Scenario#"&amp;$B$2,"Years#"&amp;$B$4,"Period#"&amp;$B$3,"View#"&amp;$B$10,"Consolidation#"&amp;$B$13,"Data Source#"&amp;$B$11,"Intercompany#"&amp;$B$14,"Movement#"&amp;$B$12,"Custom1#"&amp;$B$6,"Custom2#"&amp;$B$7,"Custom3#"&amp;$B$8,"Custom4#"&amp;$B$9,"Entity#"&amp;$B88,"Account#"&amp;$P$15)+[2]!HsGetValue("FCC","Scenario#"&amp;$B$2,"Years#"&amp;$B$4,"Period#"&amp;$B$3,"View#"&amp;$B$10,"Consolidation#"&amp;$B$13,"Data Source#"&amp;$B$11,"Intercompany#"&amp;$B$14,"Movement#"&amp;$B$12,"Custom1#"&amp;$B$6,"Custom2#"&amp;$B$7,"Custom3#"&amp;$B$8,"Custom4#"&amp;$B$9,"Entity#"&amp;$B88,"Account#"&amp;$P$16)),2)</f>
        <v>#VALUE!</v>
      </c>
      <c r="Q88" s="189" t="e">
        <f>ROUND(([2]!HsGetValue("FCC","Scenario#"&amp;$B$2,"Years#"&amp;$B$4,"Period#"&amp;$B$3,"View#"&amp;$B$10,"Consolidation#"&amp;$B$13,"Data Source#"&amp;$B$11,"Intercompany#"&amp;$B$14,"Movement#"&amp;$B$12,"Custom1#"&amp;$B$6,"Custom2#"&amp;$B$7,"Custom3#"&amp;$B$8,"Custom4#"&amp;$B$9,"Entity#"&amp;$B88,"Account#"&amp;$Q$15)+[2]!HsGetValue("FCC","Scenario#"&amp;$B$2,"Years#"&amp;$B$4,"Period#"&amp;$B$3,"View#"&amp;$B$10,"Consolidation#"&amp;$B$13,"Data Source#"&amp;$B$11,"Intercompany#"&amp;$B$14,"Movement#"&amp;$B$12,"Custom1#"&amp;$B$6,"Custom2#"&amp;$B$7,"Custom3#"&amp;$B$8,"Custom4#"&amp;$B$9,"Entity#"&amp;$B88,"Account#"&amp;$Q$16)),2)</f>
        <v>#VALUE!</v>
      </c>
      <c r="R88" s="189" t="e">
        <f>ROUND(([2]!HsGetValue("FCC","Scenario#"&amp;$B$2,"Years#"&amp;$B$4,"Period#"&amp;$B$3,"View#"&amp;$B$10,"Consolidation#"&amp;$B$13,"Data Source#"&amp;$B$11,"Intercompany#"&amp;$B$14,"Movement#"&amp;$B$12,"Custom1#"&amp;$B$6,"Custom2#"&amp;$B$7,"Custom3#"&amp;$B$8,"Custom4#"&amp;$B$9,"Entity#"&amp;$B88,"Account#"&amp;$R$15)+[2]!HsGetValue("FCC","Scenario#"&amp;$B$2,"Years#"&amp;$B$4,"Period#"&amp;$B$3,"View#"&amp;$B$10,"Consolidation#"&amp;$B$13,"Data Source#"&amp;$B$11,"Intercompany#"&amp;$B$14,"Movement#"&amp;$B$12,"Custom1#"&amp;$B$6,"Custom2#"&amp;$B$7,"Custom3#"&amp;$B$8,"Custom4#"&amp;$B$9,"Entity#"&amp;$B88,"Account#"&amp;$R$16)),2)</f>
        <v>#VALUE!</v>
      </c>
      <c r="S88" s="108" t="e">
        <f>ROUND(([2]!HsGetValue("FCC","Scenario#"&amp;$B$2,"Years#"&amp;$B$4,"Period#"&amp;$B$3,"View#"&amp;$B$10,"Consolidation#"&amp;$B$13,"Data Source#"&amp;$B$11,"Intercompany#"&amp;$B$14,"Movement#"&amp;$B$12,"Custom1#"&amp;$B$6,"Custom2#"&amp;$B$7,"Custom3#"&amp;$B$8,"Custom4#"&amp;$B$9,"Entity#"&amp;$B88,"Account#"&amp;$S$15)),2)</f>
        <v>#VALUE!</v>
      </c>
      <c r="T88" s="189" t="e">
        <f>ROUND(([2]!HsGetValue("FCC","Scenario#"&amp;$B$2,"Years#"&amp;$B$4,"Period#"&amp;$B$3,"View#"&amp;$B$10,"Consolidation#"&amp;$B$13,"Data Source#"&amp;$B$11,"Intercompany#"&amp;$B$14,"Movement#"&amp;$B$12,"Custom1#"&amp;$B$6,"Custom2#"&amp;$B$7,"Custom3#"&amp;$B$8,"Custom4#"&amp;$B$9,"Entity#"&amp;$B88,"Account#"&amp;$T$15)),2)</f>
        <v>#VALUE!</v>
      </c>
      <c r="U88" s="189" t="e">
        <f>ROUND(([2]!HsGetValue("FCC","Scenario#"&amp;$B$2,"Years#"&amp;$B$4,"Period#"&amp;$B$3,"View#"&amp;$B$10,"Consolidation#"&amp;$B$13,"Data Source#"&amp;$B$11,"Intercompany#"&amp;$B$14,"Movement#"&amp;$B$12,"Custom1#"&amp;$B$6,"Custom2#"&amp;$B$7,"Custom3#"&amp;$B$8,"Custom4#"&amp;$B$9,"Entity#"&amp;$B88,"Account#"&amp;$U$15)),2)</f>
        <v>#VALUE!</v>
      </c>
      <c r="V88" s="189"/>
      <c r="W88" s="108" t="e">
        <f>ROUND(([2]!HsGetValue("FCC","Scenario#"&amp;$B$2,"Years#"&amp;$B$4,"Period#"&amp;$B$3,"View#"&amp;$B$10,"Consolidation#"&amp;$B$13,"Data Source#"&amp;$B$11,"Intercompany#"&amp;$B$14,"Movement#"&amp;$B$12,"Custom1#"&amp;$B$6,"Custom2#"&amp;$B$7,"Custom3#"&amp;$B$8,"Custom4#"&amp;$B$9,"Entity#"&amp;$B88,"Account#"&amp;$W$15)),2)</f>
        <v>#VALUE!</v>
      </c>
      <c r="X88" s="189" t="e">
        <f>ROUND(([2]!HsGetValue("FCC","Scenario#"&amp;$B$2,"Years#"&amp;$B$4,"Period#"&amp;$B$3,"View#"&amp;$B$10,"Consolidation#"&amp;$B$13,"Data Source#"&amp;$B$11,"Intercompany#"&amp;$B$14,"Movement#"&amp;$B$12,"Custom1#"&amp;$B$6,"Custom2#"&amp;$B$7,"Custom3#"&amp;$B$8,"Custom4#"&amp;$B$9,"Entity#"&amp;$B88,"Account#"&amp;$X$15)),2)</f>
        <v>#VALUE!</v>
      </c>
      <c r="Y88" s="189" t="e">
        <f>ROUND(([2]!HsGetValue("FCC","Scenario#"&amp;$B$2,"Years#"&amp;$B$4,"Period#"&amp;$B$3,"View#"&amp;$B$10,"Consolidation#"&amp;$B$13,"Data Source#"&amp;$B$11,"Intercompany#"&amp;$B$14,"Movement#"&amp;$B$12,"Custom1#"&amp;$B$6,"Custom2#"&amp;$B$7,"Custom3#"&amp;$B$8,"Custom4#"&amp;$B$9,"Entity#"&amp;$B88,"Account#"&amp;$Y$15)+[2]!HsGetValue("FCC","Scenario#"&amp;$B$2,"Years#"&amp;$B$4,"Period#"&amp;$B$3,"View#"&amp;$B$10,"Consolidation#"&amp;$B$13,"Data Source#"&amp;$B$11,"Intercompany#"&amp;$B$14,"Movement#"&amp;$B$12,"Custom1#"&amp;$B$6,"Custom2#"&amp;$B$7,"Custom3#"&amp;$B$8,"Custom4#"&amp;$B$9,"Entity#"&amp;$B88,"Account#"&amp;$Y$16)),2)</f>
        <v>#VALUE!</v>
      </c>
    </row>
    <row r="89" spans="1:25" ht="15" customHeight="1">
      <c r="A89" s="29" t="s">
        <v>387</v>
      </c>
      <c r="B89" s="29" t="s">
        <v>331</v>
      </c>
      <c r="C89" s="29">
        <v>91200</v>
      </c>
      <c r="D89" s="29" t="s">
        <v>151</v>
      </c>
      <c r="E89" t="s">
        <v>107</v>
      </c>
      <c r="F89" s="22" t="e">
        <f t="shared" si="6"/>
        <v>#VALUE!</v>
      </c>
      <c r="G89" s="189" t="e">
        <f>ROUND(([2]!HsGetValue("FCC","Scenario#"&amp;$B$2,"Years#"&amp;$B$4,"Period#"&amp;$B$3,"View#"&amp;$B$10,"Consolidation#"&amp;$B$13,"Data Source#"&amp;B$11,"Intercompany#"&amp;$B$14,"Movement#"&amp;$B$12,"Custom1#"&amp;$B$6,"Custom2#"&amp;$B$7,"Custom3#"&amp;$B$8,"Custom4#"&amp;$B$9,"Entity#"&amp;$B89,"Account#"&amp;$G$15)+[2]!HsGetValue("FCC","Scenario#"&amp;$B$2,"Years#"&amp;$B$4,"Period#"&amp;$B$3,"View#"&amp;$B$10,"Consolidation#"&amp;$B$13,"Data Source#"&amp;B$11,"Intercompany#"&amp;$B$14,"Movement#"&amp;$B$12,"Custom1#"&amp;$B$6,"Custom2#"&amp;$B$7,"Custom3#"&amp;$B$8,"Custom4#"&amp;$B$9,"Entity#"&amp;$B89,"Account#"&amp;$G$16)),2)</f>
        <v>#VALUE!</v>
      </c>
      <c r="H89" s="189" t="e">
        <f>ROUND(([2]!HsGetValue("FCC","Scenario#"&amp;$B$2,"Years#"&amp;$B$4,"Period#"&amp;$B$3,"View#"&amp;$B$10,"Consolidation#"&amp;$B$13,"Data Source#"&amp;$B$11,"Intercompany#"&amp;$B$14,"Movement#"&amp;$B$12,"Custom1#"&amp;$B$6,"Custom2#"&amp;$B$7,"Custom3#"&amp;$B$8,"Custom4#"&amp;$B$9,"Entity#"&amp;$B89,"Account#"&amp;$H$15)+[2]!HsGetValue("FCC","Scenario#"&amp;$B$2,"Years#"&amp;$B$4,"Period#"&amp;$B$3,"View#"&amp;$B$10,"Consolidation#"&amp;$B$13,"Data Source#"&amp;$B$11,"Intercompany#"&amp;$B$14,"Movement#"&amp;$B$12,"Custom1#"&amp;$B$6,"Custom2#"&amp;$B$7,"Custom3#"&amp;$B$8,"Custom4#"&amp;$B$9,"Entity#"&amp;$B89,"Account#"&amp;$H$16)),2)</f>
        <v>#VALUE!</v>
      </c>
      <c r="I89" s="108" t="e">
        <f>ROUND(([2]!HsGetValue("FCC","Scenario#"&amp;$B$2,"Years#"&amp;$B$4,"Period#"&amp;$B$3,"View#"&amp;$B$10,"Consolidation#"&amp;$B$13,"Data Source#"&amp;$B$11,"Intercompany#"&amp;$B$14,"Movement#"&amp;$B$12,"Custom1#"&amp;$B$6,"Custom2#"&amp;$B$7,"Custom3#"&amp;$B$8,"Custom4#"&amp;$B$9,"Entity#"&amp;$B89,"Account#"&amp;$I$15)+[2]!HsGetValue("FCC","Scenario#"&amp;$B$2,"Years#"&amp;$B$4,"Period#"&amp;$B$3,"View#"&amp;$B$10,"Consolidation#"&amp;$B$13,"Data Source#"&amp;$B$11,"Intercompany#"&amp;$B$14,"Movement#"&amp;$B$12,"Custom1#"&amp;$B$6,"Custom2#"&amp;$B$7,"Custom3#"&amp;$B$8,"Custom4#"&amp;$B$9,"Entity#"&amp;$B89,"Account#"&amp;$I$16)+[2]!HsGetValue("FCC","Scenario#"&amp;$B$2,"Years#"&amp;$B$4,"Period#"&amp;$B$3,"View#"&amp;$B$10,"Consolidation#"&amp;$B$13,"Data Source#"&amp;$B$11,"Intercompany#"&amp;$B$14,"Movement#"&amp;$B$12,"Custom1#"&amp;$B$6,"Custom2#"&amp;$B$7,"Custom3#"&amp;$B$8,"Custom4#"&amp;$B$9,"Entity#"&amp;$B89,"Account#"&amp;$I$17)),2)</f>
        <v>#VALUE!</v>
      </c>
      <c r="J89" s="191" t="e">
        <f>ROUND(([2]!HsGetValue("FCC","Scenario#"&amp;$B$2,"Years#"&amp;$B$4,"Period#"&amp;$B$3,"View#"&amp;$B$10,"Consolidation#"&amp;$B$13,"Data Source#"&amp;$B$11,"Intercompany#"&amp;$B$14,"Movement#"&amp;$B$12,"Custom1#"&amp;$B$6,"Custom2#"&amp;$B$7,"Custom3#"&amp;$B$8,"Custom4#"&amp;$B$9,"Entity#"&amp;$B89,"Account#"&amp;$J$15)+[2]!HsGetValue("FCC","Scenario#"&amp;$B$2,"Years#"&amp;$B$4,"Period#"&amp;$B$3,"View#"&amp;$B$10,"Consolidation#"&amp;$B$13,"Data Source#"&amp;$B$11,"Intercompany#"&amp;$B$14,"Movement#"&amp;$B$12,"Custom1#"&amp;$B$6,"Custom2#"&amp;$B$7,"Custom3#"&amp;$B$8,"Custom4#"&amp;$B$9,"Entity#"&amp;$B89,"Account#"&amp;$J$16)),2)</f>
        <v>#VALUE!</v>
      </c>
      <c r="K89" s="108" t="e">
        <f>ROUND(([2]!HsGetValue("FCC","Scenario#"&amp;$B$2,"Years#"&amp;$B$4,"Period#"&amp;$B$3,"View#"&amp;$B$10,"Consolidation#"&amp;$B$13,"Data Source#"&amp;$B$11,"Intercompany#"&amp;$B$14,"Movement#"&amp;$B$12,"Custom1#"&amp;$B$6,"Custom2#"&amp;$B$7,"Custom3#"&amp;$B$8,"Custom4#"&amp;$B$9,"Entity#"&amp;$B89,"Account#"&amp;$K$13)+[2]!HsGetValue("FCC","Scenario#"&amp;$B$2,"Years#"&amp;$B$4,"Period#"&amp;$B$3,"View#"&amp;$B$10,"Consolidation#"&amp;$B$13,"Data Source#"&amp;$B$11,"Intercompany#"&amp;$B$14,"Movement#"&amp;$B$12,"Custom1#"&amp;$B$6,"Custom2#"&amp;$B$7,"Custom3#"&amp;$B$8,"Custom4#"&amp;$B$9,"Entity#"&amp;$B89,"Account#"&amp;$K$14)+[2]!HsGetValue("FCC","Scenario#"&amp;$B$2,"Years#"&amp;$B$4,"Period#"&amp;$B$3,"View#"&amp;$B$10,"Consolidation#"&amp;$B$13,"Data Source#"&amp;$B$11,"Intercompany#"&amp;$B$14,"Movement#"&amp;$B$12,"Custom1#"&amp;$B$6,"Custom2#"&amp;$B$7,"Custom3#"&amp;$B$8,"Custom4#"&amp;$B$9,"Entity#"&amp;$B89,"Account#"&amp;$K$15)+[2]!HsGetValue("FCC","Scenario#"&amp;$B$2,"Years#"&amp;$B$4,"Period#"&amp;$B$3,"View#"&amp;$B$10,"Consolidation#"&amp;$B$13,"Data Source#"&amp;$B$11,"Intercompany#"&amp;$B$14,"Movement#"&amp;$B$12,"Custom1#"&amp;$B$6,"Custom2#"&amp;$B$7,"Custom3#"&amp;$B$8,"Custom4#"&amp;$B$9,"Entity#"&amp;$B89,"Account#"&amp;$K$16)+[2]!HsGetValue("FCC","Scenario#"&amp;$B$2,"Years#"&amp;$B$4,"Period#"&amp;$B$3,"View#"&amp;$B$10,"Consolidation#"&amp;$B$13,"Data Source#"&amp;$B$11,"Intercompany#"&amp;$B$14,"Movement#"&amp;$B$12,"Custom1#"&amp;$B$6,"Custom2#"&amp;$B$7,"Custom3#"&amp;$B$8,"Custom4#"&amp;$B$9,"Entity#"&amp;$B89,"Account#"&amp;$K$17)+[2]!HsGetValue("FCC","Scenario#"&amp;$B$2,"Years#"&amp;$B$4,"Period#"&amp;$B$3,"View#"&amp;$B$10,"Consolidation#"&amp;$B$13,"Data Source#"&amp;$B$11,"Intercompany#"&amp;$B$14,"Movement#"&amp;$B$12,"Custom1#"&amp;$B$6,"Custom2#"&amp;$B$7,"Custom3#"&amp;$B$8,"Custom4#"&amp;$B$9,"Entity#"&amp;$B89,"Account#"&amp;$K$18)),2)</f>
        <v>#VALUE!</v>
      </c>
      <c r="L89" s="108" t="e">
        <f>ROUND(([2]!HsGetValue("FCC","Scenario#"&amp;$B$2,"Years#"&amp;$B$4,"Period#"&amp;$B$3,"View#"&amp;$B$10,"Consolidation#"&amp;$B$13,"Data Source#"&amp;$B$11,"Intercompany#"&amp;$B$14,"Movement#"&amp;$B$12,"Custom1#"&amp;$B$6,"Custom2#"&amp;$B$7,"Custom3#"&amp;$B$8,"Custom4#"&amp;$B$9,"Entity#"&amp;$B89,"Account#"&amp;$L$17)+[2]!HsGetValue("FCC","Scenario#"&amp;$B$2,"Years#"&amp;$B$4,"Period#"&amp;$B$3,"View#"&amp;$B$10,"Consolidation#"&amp;$B$13,"Data Source#"&amp;$B$11,"Intercompany#"&amp;$B$14,"Movement#"&amp;$B$12,"Custom1#"&amp;$B$6,"Custom2#"&amp;$B$7,"Custom3#"&amp;$B$8,"Custom4#"&amp;$B$9,"Entity#"&amp;$B89,"Account#"&amp;$L$18)),2)</f>
        <v>#VALUE!</v>
      </c>
      <c r="M89" s="189" t="e">
        <f>ROUND(([2]!HsGetValue("FCC","Scenario#"&amp;$B$2,"Years#"&amp;$B$4,"Period#"&amp;$B$3,"View#"&amp;$B$10,"Consolidation#"&amp;$B$13,"Data Source#"&amp;$B$11,"Intercompany#"&amp;$B$14,"Movement#"&amp;$B$12,"Custom1#"&amp;$B$6,"Custom2#"&amp;$B$7,"Custom3#"&amp;$B$8,"Custom4#"&amp;$B$9,"Entity#"&amp;$B89,"Account#"&amp;$M$15)+[2]!HsGetValue("FCC","Scenario#"&amp;$B$2,"Years#"&amp;$B$4,"Period#"&amp;$B$3,"View#"&amp;$B$10,"Consolidation#"&amp;$B$13,"Data Source#"&amp;$B$11,"Intercompany#"&amp;$B$14,"Movement#"&amp;$B$12,"Custom1#"&amp;$B$6,"Custom2#"&amp;$B$7,"Custom3#"&amp;$B$8,"Custom4#"&amp;$B$9,"Entity#"&amp;$B89,"Account#"&amp;$M$16)),2)</f>
        <v>#VALUE!</v>
      </c>
      <c r="N89" s="189" t="e">
        <f>ROUND(([2]!HsGetValue("FCC","Scenario#"&amp;$B$2,"Years#"&amp;$B$4,"Period#"&amp;$B$3,"View#"&amp;$B$10,"Consolidation#"&amp;$B$13,"Data Source#"&amp;$B$11,"Intercompany#"&amp;$B$14,"Movement#"&amp;$B$12,"Custom1#"&amp;$B$6,"Custom2#"&amp;$B$7,"Custom3#"&amp;$B$8,"Custom4#"&amp;$B$9,"Entity#"&amp;$B89,"Account#"&amp;$N$16)+[2]!HsGetValue("FCC","Scenario#"&amp;$B$2,"Years#"&amp;$B$4,"Period#"&amp;$B$3,"View#"&amp;$B$10,"Consolidation#"&amp;$B$13,"Data Source#"&amp;$B$11,"Intercompany#"&amp;$B$14,"Movement#"&amp;$B$12,"Custom1#"&amp;$B$6,"Custom2#"&amp;$B$7,"Custom3#"&amp;$B$8,"Custom4#"&amp;$B$9,"Entity#"&amp;$B89,"Account#"&amp;$N$17)+[2]!HsGetValue("FCC","Scenario#"&amp;$B$2,"Years#"&amp;$B$4,"Period#"&amp;$B$3,"View#"&amp;$B$10,"Consolidation#"&amp;$B$13,"Data Source#"&amp;$B$11,"Intercompany#"&amp;$B$14,"Movement#"&amp;$B$12,"Custom1#"&amp;$B$6,"Custom2#"&amp;$B$7,"Custom3#"&amp;$B$8,"Custom4#"&amp;$B$9,"Entity#"&amp;$B89,"Account#"&amp;$N$18)),2)</f>
        <v>#VALUE!</v>
      </c>
      <c r="O89" s="189" t="e">
        <f>ROUND(([2]!HsGetValue("FCC","Scenario#"&amp;$B$2,"Years#"&amp;$B$4,"Period#"&amp;$B$3,"View#"&amp;$B$10,"Consolidation#"&amp;$B$13,"Data Source#"&amp;$B$11,"Intercompany#"&amp;$B$14,"Movement#"&amp;$B$12,"Custom1#"&amp;$B$6,"Custom2#"&amp;$B$7,"Custom3#"&amp;$B$8,"Custom4#"&amp;$B$9,"Entity#"&amp;$B89,"Account#"&amp;$O$15)),2)</f>
        <v>#VALUE!</v>
      </c>
      <c r="P89" s="189" t="e">
        <f>ROUND(([2]!HsGetValue("FCC","Scenario#"&amp;$B$2,"Years#"&amp;$B$4,"Period#"&amp;$B$3,"View#"&amp;$B$10,"Consolidation#"&amp;$B$13,"Data Source#"&amp;$B$11,"Intercompany#"&amp;$B$14,"Movement#"&amp;$B$12,"Custom1#"&amp;$B$6,"Custom2#"&amp;$B$7,"Custom3#"&amp;$B$8,"Custom4#"&amp;$B$9,"Entity#"&amp;$B89,"Account#"&amp;$P$15)+[2]!HsGetValue("FCC","Scenario#"&amp;$B$2,"Years#"&amp;$B$4,"Period#"&amp;$B$3,"View#"&amp;$B$10,"Consolidation#"&amp;$B$13,"Data Source#"&amp;$B$11,"Intercompany#"&amp;$B$14,"Movement#"&amp;$B$12,"Custom1#"&amp;$B$6,"Custom2#"&amp;$B$7,"Custom3#"&amp;$B$8,"Custom4#"&amp;$B$9,"Entity#"&amp;$B89,"Account#"&amp;$P$16)),2)</f>
        <v>#VALUE!</v>
      </c>
      <c r="Q89" s="189" t="e">
        <f>ROUND(([2]!HsGetValue("FCC","Scenario#"&amp;$B$2,"Years#"&amp;$B$4,"Period#"&amp;$B$3,"View#"&amp;$B$10,"Consolidation#"&amp;$B$13,"Data Source#"&amp;$B$11,"Intercompany#"&amp;$B$14,"Movement#"&amp;$B$12,"Custom1#"&amp;$B$6,"Custom2#"&amp;$B$7,"Custom3#"&amp;$B$8,"Custom4#"&amp;$B$9,"Entity#"&amp;$B89,"Account#"&amp;$Q$15)+[2]!HsGetValue("FCC","Scenario#"&amp;$B$2,"Years#"&amp;$B$4,"Period#"&amp;$B$3,"View#"&amp;$B$10,"Consolidation#"&amp;$B$13,"Data Source#"&amp;$B$11,"Intercompany#"&amp;$B$14,"Movement#"&amp;$B$12,"Custom1#"&amp;$B$6,"Custom2#"&amp;$B$7,"Custom3#"&amp;$B$8,"Custom4#"&amp;$B$9,"Entity#"&amp;$B89,"Account#"&amp;$Q$16)),2)</f>
        <v>#VALUE!</v>
      </c>
      <c r="R89" s="189" t="e">
        <f>ROUND(([2]!HsGetValue("FCC","Scenario#"&amp;$B$2,"Years#"&amp;$B$4,"Period#"&amp;$B$3,"View#"&amp;$B$10,"Consolidation#"&amp;$B$13,"Data Source#"&amp;$B$11,"Intercompany#"&amp;$B$14,"Movement#"&amp;$B$12,"Custom1#"&amp;$B$6,"Custom2#"&amp;$B$7,"Custom3#"&amp;$B$8,"Custom4#"&amp;$B$9,"Entity#"&amp;$B89,"Account#"&amp;$R$15)+[2]!HsGetValue("FCC","Scenario#"&amp;$B$2,"Years#"&amp;$B$4,"Period#"&amp;$B$3,"View#"&amp;$B$10,"Consolidation#"&amp;$B$13,"Data Source#"&amp;$B$11,"Intercompany#"&amp;$B$14,"Movement#"&amp;$B$12,"Custom1#"&amp;$B$6,"Custom2#"&amp;$B$7,"Custom3#"&amp;$B$8,"Custom4#"&amp;$B$9,"Entity#"&amp;$B89,"Account#"&amp;$R$16)),2)</f>
        <v>#VALUE!</v>
      </c>
      <c r="S89" s="108" t="e">
        <f>ROUND(([2]!HsGetValue("FCC","Scenario#"&amp;$B$2,"Years#"&amp;$B$4,"Period#"&amp;$B$3,"View#"&amp;$B$10,"Consolidation#"&amp;$B$13,"Data Source#"&amp;$B$11,"Intercompany#"&amp;$B$14,"Movement#"&amp;$B$12,"Custom1#"&amp;$B$6,"Custom2#"&amp;$B$7,"Custom3#"&amp;$B$8,"Custom4#"&amp;$B$9,"Entity#"&amp;$B89,"Account#"&amp;$S$15)),2)</f>
        <v>#VALUE!</v>
      </c>
      <c r="T89" s="189" t="e">
        <f>ROUND(([2]!HsGetValue("FCC","Scenario#"&amp;$B$2,"Years#"&amp;$B$4,"Period#"&amp;$B$3,"View#"&amp;$B$10,"Consolidation#"&amp;$B$13,"Data Source#"&amp;$B$11,"Intercompany#"&amp;$B$14,"Movement#"&amp;$B$12,"Custom1#"&amp;$B$6,"Custom2#"&amp;$B$7,"Custom3#"&amp;$B$8,"Custom4#"&amp;$B$9,"Entity#"&amp;$B89,"Account#"&amp;$T$15)),2)</f>
        <v>#VALUE!</v>
      </c>
      <c r="U89" s="189" t="e">
        <f>ROUND(([2]!HsGetValue("FCC","Scenario#"&amp;$B$2,"Years#"&amp;$B$4,"Period#"&amp;$B$3,"View#"&amp;$B$10,"Consolidation#"&amp;$B$13,"Data Source#"&amp;$B$11,"Intercompany#"&amp;$B$14,"Movement#"&amp;$B$12,"Custom1#"&amp;$B$6,"Custom2#"&amp;$B$7,"Custom3#"&amp;$B$8,"Custom4#"&amp;$B$9,"Entity#"&amp;$B89,"Account#"&amp;$U$15)),2)</f>
        <v>#VALUE!</v>
      </c>
      <c r="V89" s="189"/>
      <c r="W89" s="108" t="e">
        <f>ROUND(([2]!HsGetValue("FCC","Scenario#"&amp;$B$2,"Years#"&amp;$B$4,"Period#"&amp;$B$3,"View#"&amp;$B$10,"Consolidation#"&amp;$B$13,"Data Source#"&amp;$B$11,"Intercompany#"&amp;$B$14,"Movement#"&amp;$B$12,"Custom1#"&amp;$B$6,"Custom2#"&amp;$B$7,"Custom3#"&amp;$B$8,"Custom4#"&amp;$B$9,"Entity#"&amp;$B89,"Account#"&amp;$W$15)),2)</f>
        <v>#VALUE!</v>
      </c>
      <c r="X89" s="189" t="e">
        <f>ROUND(([2]!HsGetValue("FCC","Scenario#"&amp;$B$2,"Years#"&amp;$B$4,"Period#"&amp;$B$3,"View#"&amp;$B$10,"Consolidation#"&amp;$B$13,"Data Source#"&amp;$B$11,"Intercompany#"&amp;$B$14,"Movement#"&amp;$B$12,"Custom1#"&amp;$B$6,"Custom2#"&amp;$B$7,"Custom3#"&amp;$B$8,"Custom4#"&amp;$B$9,"Entity#"&amp;$B89,"Account#"&amp;$X$15)),2)</f>
        <v>#VALUE!</v>
      </c>
      <c r="Y89" s="189" t="e">
        <f>ROUND(([2]!HsGetValue("FCC","Scenario#"&amp;$B$2,"Years#"&amp;$B$4,"Period#"&amp;$B$3,"View#"&amp;$B$10,"Consolidation#"&amp;$B$13,"Data Source#"&amp;$B$11,"Intercompany#"&amp;$B$14,"Movement#"&amp;$B$12,"Custom1#"&amp;$B$6,"Custom2#"&amp;$B$7,"Custom3#"&amp;$B$8,"Custom4#"&amp;$B$9,"Entity#"&amp;$B89,"Account#"&amp;$Y$15)+[2]!HsGetValue("FCC","Scenario#"&amp;$B$2,"Years#"&amp;$B$4,"Period#"&amp;$B$3,"View#"&amp;$B$10,"Consolidation#"&amp;$B$13,"Data Source#"&amp;$B$11,"Intercompany#"&amp;$B$14,"Movement#"&amp;$B$12,"Custom1#"&amp;$B$6,"Custom2#"&amp;$B$7,"Custom3#"&amp;$B$8,"Custom4#"&amp;$B$9,"Entity#"&amp;$B89,"Account#"&amp;$Y$16)),2)</f>
        <v>#VALUE!</v>
      </c>
    </row>
    <row r="90" spans="1:25" ht="15" customHeight="1">
      <c r="A90" s="29" t="s">
        <v>387</v>
      </c>
      <c r="B90" s="29" t="s">
        <v>332</v>
      </c>
      <c r="C90" s="29">
        <v>91300</v>
      </c>
      <c r="D90" s="29" t="s">
        <v>151</v>
      </c>
      <c r="E90" t="s">
        <v>108</v>
      </c>
      <c r="F90" s="22" t="e">
        <f t="shared" si="6"/>
        <v>#VALUE!</v>
      </c>
      <c r="G90" s="189" t="e">
        <f>ROUND(([2]!HsGetValue("FCC","Scenario#"&amp;$B$2,"Years#"&amp;$B$4,"Period#"&amp;$B$3,"View#"&amp;$B$10,"Consolidation#"&amp;$B$13,"Data Source#"&amp;B$11,"Intercompany#"&amp;$B$14,"Movement#"&amp;$B$12,"Custom1#"&amp;$B$6,"Custom2#"&amp;$B$7,"Custom3#"&amp;$B$8,"Custom4#"&amp;$B$9,"Entity#"&amp;$B90,"Account#"&amp;$G$15)+[2]!HsGetValue("FCC","Scenario#"&amp;$B$2,"Years#"&amp;$B$4,"Period#"&amp;$B$3,"View#"&amp;$B$10,"Consolidation#"&amp;$B$13,"Data Source#"&amp;B$11,"Intercompany#"&amp;$B$14,"Movement#"&amp;$B$12,"Custom1#"&amp;$B$6,"Custom2#"&amp;$B$7,"Custom3#"&amp;$B$8,"Custom4#"&amp;$B$9,"Entity#"&amp;$B90,"Account#"&amp;$G$16)),2)</f>
        <v>#VALUE!</v>
      </c>
      <c r="H90" s="189">
        <v>18485.61</v>
      </c>
      <c r="I90" s="108">
        <f>2245203+673247</f>
        <v>2918450</v>
      </c>
      <c r="J90" s="191" t="e">
        <f>ROUND(([2]!HsGetValue("FCC","Scenario#"&amp;$B$2,"Years#"&amp;$B$4,"Period#"&amp;$B$3,"View#"&amp;$B$10,"Consolidation#"&amp;$B$13,"Data Source#"&amp;$B$11,"Intercompany#"&amp;$B$14,"Movement#"&amp;$B$12,"Custom1#"&amp;$B$6,"Custom2#"&amp;$B$7,"Custom3#"&amp;$B$8,"Custom4#"&amp;$B$9,"Entity#"&amp;$B90,"Account#"&amp;$J$15)+[2]!HsGetValue("FCC","Scenario#"&amp;$B$2,"Years#"&amp;$B$4,"Period#"&amp;$B$3,"View#"&amp;$B$10,"Consolidation#"&amp;$B$13,"Data Source#"&amp;$B$11,"Intercompany#"&amp;$B$14,"Movement#"&amp;$B$12,"Custom1#"&amp;$B$6,"Custom2#"&amp;$B$7,"Custom3#"&amp;$B$8,"Custom4#"&amp;$B$9,"Entity#"&amp;$B90,"Account#"&amp;$J$16)),2)</f>
        <v>#VALUE!</v>
      </c>
      <c r="K90" s="108" t="e">
        <f>ROUND(([2]!HsGetValue("FCC","Scenario#"&amp;$B$2,"Years#"&amp;$B$4,"Period#"&amp;$B$3,"View#"&amp;$B$10,"Consolidation#"&amp;$B$13,"Data Source#"&amp;$B$11,"Intercompany#"&amp;$B$14,"Movement#"&amp;$B$12,"Custom1#"&amp;$B$6,"Custom2#"&amp;$B$7,"Custom3#"&amp;$B$8,"Custom4#"&amp;$B$9,"Entity#"&amp;$B90,"Account#"&amp;$K$13)+[2]!HsGetValue("FCC","Scenario#"&amp;$B$2,"Years#"&amp;$B$4,"Period#"&amp;$B$3,"View#"&amp;$B$10,"Consolidation#"&amp;$B$13,"Data Source#"&amp;$B$11,"Intercompany#"&amp;$B$14,"Movement#"&amp;$B$12,"Custom1#"&amp;$B$6,"Custom2#"&amp;$B$7,"Custom3#"&amp;$B$8,"Custom4#"&amp;$B$9,"Entity#"&amp;$B90,"Account#"&amp;$K$14)+[2]!HsGetValue("FCC","Scenario#"&amp;$B$2,"Years#"&amp;$B$4,"Period#"&amp;$B$3,"View#"&amp;$B$10,"Consolidation#"&amp;$B$13,"Data Source#"&amp;$B$11,"Intercompany#"&amp;$B$14,"Movement#"&amp;$B$12,"Custom1#"&amp;$B$6,"Custom2#"&amp;$B$7,"Custom3#"&amp;$B$8,"Custom4#"&amp;$B$9,"Entity#"&amp;$B90,"Account#"&amp;$K$15)+[2]!HsGetValue("FCC","Scenario#"&amp;$B$2,"Years#"&amp;$B$4,"Period#"&amp;$B$3,"View#"&amp;$B$10,"Consolidation#"&amp;$B$13,"Data Source#"&amp;$B$11,"Intercompany#"&amp;$B$14,"Movement#"&amp;$B$12,"Custom1#"&amp;$B$6,"Custom2#"&amp;$B$7,"Custom3#"&amp;$B$8,"Custom4#"&amp;$B$9,"Entity#"&amp;$B90,"Account#"&amp;$K$16)+[2]!HsGetValue("FCC","Scenario#"&amp;$B$2,"Years#"&amp;$B$4,"Period#"&amp;$B$3,"View#"&amp;$B$10,"Consolidation#"&amp;$B$13,"Data Source#"&amp;$B$11,"Intercompany#"&amp;$B$14,"Movement#"&amp;$B$12,"Custom1#"&amp;$B$6,"Custom2#"&amp;$B$7,"Custom3#"&amp;$B$8,"Custom4#"&amp;$B$9,"Entity#"&amp;$B90,"Account#"&amp;$K$17)+[2]!HsGetValue("FCC","Scenario#"&amp;$B$2,"Years#"&amp;$B$4,"Period#"&amp;$B$3,"View#"&amp;$B$10,"Consolidation#"&amp;$B$13,"Data Source#"&amp;$B$11,"Intercompany#"&amp;$B$14,"Movement#"&amp;$B$12,"Custom1#"&amp;$B$6,"Custom2#"&amp;$B$7,"Custom3#"&amp;$B$8,"Custom4#"&amp;$B$9,"Entity#"&amp;$B90,"Account#"&amp;$K$18)),2)</f>
        <v>#VALUE!</v>
      </c>
      <c r="L90" s="108" t="e">
        <f>ROUND(([2]!HsGetValue("FCC","Scenario#"&amp;$B$2,"Years#"&amp;$B$4,"Period#"&amp;$B$3,"View#"&amp;$B$10,"Consolidation#"&amp;$B$13,"Data Source#"&amp;$B$11,"Intercompany#"&amp;$B$14,"Movement#"&amp;$B$12,"Custom1#"&amp;$B$6,"Custom2#"&amp;$B$7,"Custom3#"&amp;$B$8,"Custom4#"&amp;$B$9,"Entity#"&amp;$B90,"Account#"&amp;$L$17)+[2]!HsGetValue("FCC","Scenario#"&amp;$B$2,"Years#"&amp;$B$4,"Period#"&amp;$B$3,"View#"&amp;$B$10,"Consolidation#"&amp;$B$13,"Data Source#"&amp;$B$11,"Intercompany#"&amp;$B$14,"Movement#"&amp;$B$12,"Custom1#"&amp;$B$6,"Custom2#"&amp;$B$7,"Custom3#"&amp;$B$8,"Custom4#"&amp;$B$9,"Entity#"&amp;$B90,"Account#"&amp;$L$18)),2)</f>
        <v>#VALUE!</v>
      </c>
      <c r="M90" s="321">
        <v>6227605</v>
      </c>
      <c r="N90" s="189" t="e">
        <f>ROUND(([2]!HsGetValue("FCC","Scenario#"&amp;$B$2,"Years#"&amp;$B$4,"Period#"&amp;$B$3,"View#"&amp;$B$10,"Consolidation#"&amp;$B$13,"Data Source#"&amp;$B$11,"Intercompany#"&amp;$B$14,"Movement#"&amp;$B$12,"Custom1#"&amp;$B$6,"Custom2#"&amp;$B$7,"Custom3#"&amp;$B$8,"Custom4#"&amp;$B$9,"Entity#"&amp;$B90,"Account#"&amp;$N$16)+[2]!HsGetValue("FCC","Scenario#"&amp;$B$2,"Years#"&amp;$B$4,"Period#"&amp;$B$3,"View#"&amp;$B$10,"Consolidation#"&amp;$B$13,"Data Source#"&amp;$B$11,"Intercompany#"&amp;$B$14,"Movement#"&amp;$B$12,"Custom1#"&amp;$B$6,"Custom2#"&amp;$B$7,"Custom3#"&amp;$B$8,"Custom4#"&amp;$B$9,"Entity#"&amp;$B90,"Account#"&amp;$N$17)+[2]!HsGetValue("FCC","Scenario#"&amp;$B$2,"Years#"&amp;$B$4,"Period#"&amp;$B$3,"View#"&amp;$B$10,"Consolidation#"&amp;$B$13,"Data Source#"&amp;$B$11,"Intercompany#"&amp;$B$14,"Movement#"&amp;$B$12,"Custom1#"&amp;$B$6,"Custom2#"&amp;$B$7,"Custom3#"&amp;$B$8,"Custom4#"&amp;$B$9,"Entity#"&amp;$B90,"Account#"&amp;$N$18)),2)</f>
        <v>#VALUE!</v>
      </c>
      <c r="O90" s="189" t="e">
        <f>ROUND(([2]!HsGetValue("FCC","Scenario#"&amp;$B$2,"Years#"&amp;$B$4,"Period#"&amp;$B$3,"View#"&amp;$B$10,"Consolidation#"&amp;$B$13,"Data Source#"&amp;$B$11,"Intercompany#"&amp;$B$14,"Movement#"&amp;$B$12,"Custom1#"&amp;$B$6,"Custom2#"&amp;$B$7,"Custom3#"&amp;$B$8,"Custom4#"&amp;$B$9,"Entity#"&amp;$B90,"Account#"&amp;$O$15)),2)</f>
        <v>#VALUE!</v>
      </c>
      <c r="P90" s="189" t="e">
        <f>ROUND(([2]!HsGetValue("FCC","Scenario#"&amp;$B$2,"Years#"&amp;$B$4,"Period#"&amp;$B$3,"View#"&amp;$B$10,"Consolidation#"&amp;$B$13,"Data Source#"&amp;$B$11,"Intercompany#"&amp;$B$14,"Movement#"&amp;$B$12,"Custom1#"&amp;$B$6,"Custom2#"&amp;$B$7,"Custom3#"&amp;$B$8,"Custom4#"&amp;$B$9,"Entity#"&amp;$B90,"Account#"&amp;$P$15)+[2]!HsGetValue("FCC","Scenario#"&amp;$B$2,"Years#"&amp;$B$4,"Period#"&amp;$B$3,"View#"&amp;$B$10,"Consolidation#"&amp;$B$13,"Data Source#"&amp;$B$11,"Intercompany#"&amp;$B$14,"Movement#"&amp;$B$12,"Custom1#"&amp;$B$6,"Custom2#"&amp;$B$7,"Custom3#"&amp;$B$8,"Custom4#"&amp;$B$9,"Entity#"&amp;$B90,"Account#"&amp;$P$16)),2)</f>
        <v>#VALUE!</v>
      </c>
      <c r="Q90" s="189" t="e">
        <f>ROUND(([2]!HsGetValue("FCC","Scenario#"&amp;$B$2,"Years#"&amp;$B$4,"Period#"&amp;$B$3,"View#"&amp;$B$10,"Consolidation#"&amp;$B$13,"Data Source#"&amp;$B$11,"Intercompany#"&amp;$B$14,"Movement#"&amp;$B$12,"Custom1#"&amp;$B$6,"Custom2#"&amp;$B$7,"Custom3#"&amp;$B$8,"Custom4#"&amp;$B$9,"Entity#"&amp;$B90,"Account#"&amp;$Q$15)+[2]!HsGetValue("FCC","Scenario#"&amp;$B$2,"Years#"&amp;$B$4,"Period#"&amp;$B$3,"View#"&amp;$B$10,"Consolidation#"&amp;$B$13,"Data Source#"&amp;$B$11,"Intercompany#"&amp;$B$14,"Movement#"&amp;$B$12,"Custom1#"&amp;$B$6,"Custom2#"&amp;$B$7,"Custom3#"&amp;$B$8,"Custom4#"&amp;$B$9,"Entity#"&amp;$B90,"Account#"&amp;$Q$16)),2)</f>
        <v>#VALUE!</v>
      </c>
      <c r="R90" s="189" t="e">
        <f>ROUND(([2]!HsGetValue("FCC","Scenario#"&amp;$B$2,"Years#"&amp;$B$4,"Period#"&amp;$B$3,"View#"&amp;$B$10,"Consolidation#"&amp;$B$13,"Data Source#"&amp;$B$11,"Intercompany#"&amp;$B$14,"Movement#"&amp;$B$12,"Custom1#"&amp;$B$6,"Custom2#"&amp;$B$7,"Custom3#"&amp;$B$8,"Custom4#"&amp;$B$9,"Entity#"&amp;$B90,"Account#"&amp;$R$15)+[2]!HsGetValue("FCC","Scenario#"&amp;$B$2,"Years#"&amp;$B$4,"Period#"&amp;$B$3,"View#"&amp;$B$10,"Consolidation#"&amp;$B$13,"Data Source#"&amp;$B$11,"Intercompany#"&amp;$B$14,"Movement#"&amp;$B$12,"Custom1#"&amp;$B$6,"Custom2#"&amp;$B$7,"Custom3#"&amp;$B$8,"Custom4#"&amp;$B$9,"Entity#"&amp;$B90,"Account#"&amp;$R$16)),2)</f>
        <v>#VALUE!</v>
      </c>
      <c r="S90" s="108" t="e">
        <f>ROUND(([2]!HsGetValue("FCC","Scenario#"&amp;$B$2,"Years#"&amp;$B$4,"Period#"&amp;$B$3,"View#"&amp;$B$10,"Consolidation#"&amp;$B$13,"Data Source#"&amp;$B$11,"Intercompany#"&amp;$B$14,"Movement#"&amp;$B$12,"Custom1#"&amp;$B$6,"Custom2#"&amp;$B$7,"Custom3#"&amp;$B$8,"Custom4#"&amp;$B$9,"Entity#"&amp;$B90,"Account#"&amp;$S$15)),2)</f>
        <v>#VALUE!</v>
      </c>
      <c r="T90" s="189" t="e">
        <f>ROUND(([2]!HsGetValue("FCC","Scenario#"&amp;$B$2,"Years#"&amp;$B$4,"Period#"&amp;$B$3,"View#"&amp;$B$10,"Consolidation#"&amp;$B$13,"Data Source#"&amp;$B$11,"Intercompany#"&amp;$B$14,"Movement#"&amp;$B$12,"Custom1#"&amp;$B$6,"Custom2#"&amp;$B$7,"Custom3#"&amp;$B$8,"Custom4#"&amp;$B$9,"Entity#"&amp;$B90,"Account#"&amp;$T$15)),2)</f>
        <v>#VALUE!</v>
      </c>
      <c r="U90" s="189" t="e">
        <f>ROUND(([2]!HsGetValue("FCC","Scenario#"&amp;$B$2,"Years#"&amp;$B$4,"Period#"&amp;$B$3,"View#"&amp;$B$10,"Consolidation#"&amp;$B$13,"Data Source#"&amp;$B$11,"Intercompany#"&amp;$B$14,"Movement#"&amp;$B$12,"Custom1#"&amp;$B$6,"Custom2#"&amp;$B$7,"Custom3#"&amp;$B$8,"Custom4#"&amp;$B$9,"Entity#"&amp;$B90,"Account#"&amp;$U$15)),2)</f>
        <v>#VALUE!</v>
      </c>
      <c r="V90" s="189"/>
      <c r="W90" s="108" t="e">
        <f>ROUND(([2]!HsGetValue("FCC","Scenario#"&amp;$B$2,"Years#"&amp;$B$4,"Period#"&amp;$B$3,"View#"&amp;$B$10,"Consolidation#"&amp;$B$13,"Data Source#"&amp;$B$11,"Intercompany#"&amp;$B$14,"Movement#"&amp;$B$12,"Custom1#"&amp;$B$6,"Custom2#"&amp;$B$7,"Custom3#"&amp;$B$8,"Custom4#"&amp;$B$9,"Entity#"&amp;$B90,"Account#"&amp;$W$15)),2)</f>
        <v>#VALUE!</v>
      </c>
      <c r="X90" s="189" t="e">
        <f>ROUND(([2]!HsGetValue("FCC","Scenario#"&amp;$B$2,"Years#"&amp;$B$4,"Period#"&amp;$B$3,"View#"&amp;$B$10,"Consolidation#"&amp;$B$13,"Data Source#"&amp;$B$11,"Intercompany#"&amp;$B$14,"Movement#"&amp;$B$12,"Custom1#"&amp;$B$6,"Custom2#"&amp;$B$7,"Custom3#"&amp;$B$8,"Custom4#"&amp;$B$9,"Entity#"&amp;$B90,"Account#"&amp;$X$15)),2)</f>
        <v>#VALUE!</v>
      </c>
      <c r="Y90" s="189" t="e">
        <f>ROUND(([2]!HsGetValue("FCC","Scenario#"&amp;$B$2,"Years#"&amp;$B$4,"Period#"&amp;$B$3,"View#"&amp;$B$10,"Consolidation#"&amp;$B$13,"Data Source#"&amp;$B$11,"Intercompany#"&amp;$B$14,"Movement#"&amp;$B$12,"Custom1#"&amp;$B$6,"Custom2#"&amp;$B$7,"Custom3#"&amp;$B$8,"Custom4#"&amp;$B$9,"Entity#"&amp;$B90,"Account#"&amp;$Y$15)+[2]!HsGetValue("FCC","Scenario#"&amp;$B$2,"Years#"&amp;$B$4,"Period#"&amp;$B$3,"View#"&amp;$B$10,"Consolidation#"&amp;$B$13,"Data Source#"&amp;$B$11,"Intercompany#"&amp;$B$14,"Movement#"&amp;$B$12,"Custom1#"&amp;$B$6,"Custom2#"&amp;$B$7,"Custom3#"&amp;$B$8,"Custom4#"&amp;$B$9,"Entity#"&amp;$B90,"Account#"&amp;$Y$16)),2)</f>
        <v>#VALUE!</v>
      </c>
    </row>
    <row r="91" spans="1:25" ht="15" customHeight="1">
      <c r="A91" s="29" t="s">
        <v>387</v>
      </c>
      <c r="B91" s="29" t="s">
        <v>333</v>
      </c>
      <c r="C91" s="29">
        <v>91400</v>
      </c>
      <c r="D91" s="29" t="s">
        <v>151</v>
      </c>
      <c r="E91" t="s">
        <v>153</v>
      </c>
      <c r="F91" s="22" t="e">
        <f t="shared" si="6"/>
        <v>#VALUE!</v>
      </c>
      <c r="G91" s="189" t="e">
        <f>ROUND(([2]!HsGetValue("FCC","Scenario#"&amp;$B$2,"Years#"&amp;$B$4,"Period#"&amp;$B$3,"View#"&amp;$B$10,"Consolidation#"&amp;$B$13,"Data Source#"&amp;B$11,"Intercompany#"&amp;$B$14,"Movement#"&amp;$B$12,"Custom1#"&amp;$B$6,"Custom2#"&amp;$B$7,"Custom3#"&amp;$B$8,"Custom4#"&amp;$B$9,"Entity#"&amp;$B91,"Account#"&amp;$G$15)+[2]!HsGetValue("FCC","Scenario#"&amp;$B$2,"Years#"&amp;$B$4,"Period#"&amp;$B$3,"View#"&amp;$B$10,"Consolidation#"&amp;$B$13,"Data Source#"&amp;B$11,"Intercompany#"&amp;$B$14,"Movement#"&amp;$B$12,"Custom1#"&amp;$B$6,"Custom2#"&amp;$B$7,"Custom3#"&amp;$B$8,"Custom4#"&amp;$B$9,"Entity#"&amp;$B91,"Account#"&amp;$G$16)),2)</f>
        <v>#VALUE!</v>
      </c>
      <c r="H91" s="189">
        <v>44497</v>
      </c>
      <c r="I91" s="108" t="e">
        <f>ROUND(([2]!HsGetValue("FCC","Scenario#"&amp;$B$2,"Years#"&amp;$B$4,"Period#"&amp;$B$3,"View#"&amp;$B$10,"Consolidation#"&amp;$B$13,"Data Source#"&amp;$B$11,"Intercompany#"&amp;$B$14,"Movement#"&amp;$B$12,"Custom1#"&amp;$B$6,"Custom2#"&amp;$B$7,"Custom3#"&amp;$B$8,"Custom4#"&amp;$B$9,"Entity#"&amp;$B91,"Account#"&amp;$I$15)+[2]!HsGetValue("FCC","Scenario#"&amp;$B$2,"Years#"&amp;$B$4,"Period#"&amp;$B$3,"View#"&amp;$B$10,"Consolidation#"&amp;$B$13,"Data Source#"&amp;$B$11,"Intercompany#"&amp;$B$14,"Movement#"&amp;$B$12,"Custom1#"&amp;$B$6,"Custom2#"&amp;$B$7,"Custom3#"&amp;$B$8,"Custom4#"&amp;$B$9,"Entity#"&amp;$B91,"Account#"&amp;$I$16)+[2]!HsGetValue("FCC","Scenario#"&amp;$B$2,"Years#"&amp;$B$4,"Period#"&amp;$B$3,"View#"&amp;$B$10,"Consolidation#"&amp;$B$13,"Data Source#"&amp;$B$11,"Intercompany#"&amp;$B$14,"Movement#"&amp;$B$12,"Custom1#"&amp;$B$6,"Custom2#"&amp;$B$7,"Custom3#"&amp;$B$8,"Custom4#"&amp;$B$9,"Entity#"&amp;$B91,"Account#"&amp;$I$17)),2)</f>
        <v>#VALUE!</v>
      </c>
      <c r="J91" s="191" t="e">
        <f>ROUND(([2]!HsGetValue("FCC","Scenario#"&amp;$B$2,"Years#"&amp;$B$4,"Period#"&amp;$B$3,"View#"&amp;$B$10,"Consolidation#"&amp;$B$13,"Data Source#"&amp;$B$11,"Intercompany#"&amp;$B$14,"Movement#"&amp;$B$12,"Custom1#"&amp;$B$6,"Custom2#"&amp;$B$7,"Custom3#"&amp;$B$8,"Custom4#"&amp;$B$9,"Entity#"&amp;$B91,"Account#"&amp;$J$15)+[2]!HsGetValue("FCC","Scenario#"&amp;$B$2,"Years#"&amp;$B$4,"Period#"&amp;$B$3,"View#"&amp;$B$10,"Consolidation#"&amp;$B$13,"Data Source#"&amp;$B$11,"Intercompany#"&amp;$B$14,"Movement#"&amp;$B$12,"Custom1#"&amp;$B$6,"Custom2#"&amp;$B$7,"Custom3#"&amp;$B$8,"Custom4#"&amp;$B$9,"Entity#"&amp;$B91,"Account#"&amp;$J$16)),2)</f>
        <v>#VALUE!</v>
      </c>
      <c r="K91" s="108" t="e">
        <f>ROUND(([2]!HsGetValue("FCC","Scenario#"&amp;$B$2,"Years#"&amp;$B$4,"Period#"&amp;$B$3,"View#"&amp;$B$10,"Consolidation#"&amp;$B$13,"Data Source#"&amp;$B$11,"Intercompany#"&amp;$B$14,"Movement#"&amp;$B$12,"Custom1#"&amp;$B$6,"Custom2#"&amp;$B$7,"Custom3#"&amp;$B$8,"Custom4#"&amp;$B$9,"Entity#"&amp;$B91,"Account#"&amp;$K$13)+[2]!HsGetValue("FCC","Scenario#"&amp;$B$2,"Years#"&amp;$B$4,"Period#"&amp;$B$3,"View#"&amp;$B$10,"Consolidation#"&amp;$B$13,"Data Source#"&amp;$B$11,"Intercompany#"&amp;$B$14,"Movement#"&amp;$B$12,"Custom1#"&amp;$B$6,"Custom2#"&amp;$B$7,"Custom3#"&amp;$B$8,"Custom4#"&amp;$B$9,"Entity#"&amp;$B91,"Account#"&amp;$K$14)+[2]!HsGetValue("FCC","Scenario#"&amp;$B$2,"Years#"&amp;$B$4,"Period#"&amp;$B$3,"View#"&amp;$B$10,"Consolidation#"&amp;$B$13,"Data Source#"&amp;$B$11,"Intercompany#"&amp;$B$14,"Movement#"&amp;$B$12,"Custom1#"&amp;$B$6,"Custom2#"&amp;$B$7,"Custom3#"&amp;$B$8,"Custom4#"&amp;$B$9,"Entity#"&amp;$B91,"Account#"&amp;$K$15)+[2]!HsGetValue("FCC","Scenario#"&amp;$B$2,"Years#"&amp;$B$4,"Period#"&amp;$B$3,"View#"&amp;$B$10,"Consolidation#"&amp;$B$13,"Data Source#"&amp;$B$11,"Intercompany#"&amp;$B$14,"Movement#"&amp;$B$12,"Custom1#"&amp;$B$6,"Custom2#"&amp;$B$7,"Custom3#"&amp;$B$8,"Custom4#"&amp;$B$9,"Entity#"&amp;$B91,"Account#"&amp;$K$16)+[2]!HsGetValue("FCC","Scenario#"&amp;$B$2,"Years#"&amp;$B$4,"Period#"&amp;$B$3,"View#"&amp;$B$10,"Consolidation#"&amp;$B$13,"Data Source#"&amp;$B$11,"Intercompany#"&amp;$B$14,"Movement#"&amp;$B$12,"Custom1#"&amp;$B$6,"Custom2#"&amp;$B$7,"Custom3#"&amp;$B$8,"Custom4#"&amp;$B$9,"Entity#"&amp;$B91,"Account#"&amp;$K$17)+[2]!HsGetValue("FCC","Scenario#"&amp;$B$2,"Years#"&amp;$B$4,"Period#"&amp;$B$3,"View#"&amp;$B$10,"Consolidation#"&amp;$B$13,"Data Source#"&amp;$B$11,"Intercompany#"&amp;$B$14,"Movement#"&amp;$B$12,"Custom1#"&amp;$B$6,"Custom2#"&amp;$B$7,"Custom3#"&amp;$B$8,"Custom4#"&amp;$B$9,"Entity#"&amp;$B91,"Account#"&amp;$K$18)),2)</f>
        <v>#VALUE!</v>
      </c>
      <c r="L91" s="108" t="e">
        <f>ROUND(([2]!HsGetValue("FCC","Scenario#"&amp;$B$2,"Years#"&amp;$B$4,"Period#"&amp;$B$3,"View#"&amp;$B$10,"Consolidation#"&amp;$B$13,"Data Source#"&amp;$B$11,"Intercompany#"&amp;$B$14,"Movement#"&amp;$B$12,"Custom1#"&amp;$B$6,"Custom2#"&amp;$B$7,"Custom3#"&amp;$B$8,"Custom4#"&amp;$B$9,"Entity#"&amp;$B91,"Account#"&amp;$L$17)+[2]!HsGetValue("FCC","Scenario#"&amp;$B$2,"Years#"&amp;$B$4,"Period#"&amp;$B$3,"View#"&amp;$B$10,"Consolidation#"&amp;$B$13,"Data Source#"&amp;$B$11,"Intercompany#"&amp;$B$14,"Movement#"&amp;$B$12,"Custom1#"&amp;$B$6,"Custom2#"&amp;$B$7,"Custom3#"&amp;$B$8,"Custom4#"&amp;$B$9,"Entity#"&amp;$B91,"Account#"&amp;$L$18)),2)</f>
        <v>#VALUE!</v>
      </c>
      <c r="M91" s="189" t="e">
        <f>ROUND(([2]!HsGetValue("FCC","Scenario#"&amp;$B$2,"Years#"&amp;$B$4,"Period#"&amp;$B$3,"View#"&amp;$B$10,"Consolidation#"&amp;$B$13,"Data Source#"&amp;$B$11,"Intercompany#"&amp;$B$14,"Movement#"&amp;$B$12,"Custom1#"&amp;$B$6,"Custom2#"&amp;$B$7,"Custom3#"&amp;$B$8,"Custom4#"&amp;$B$9,"Entity#"&amp;$B91,"Account#"&amp;$M$15)+[2]!HsGetValue("FCC","Scenario#"&amp;$B$2,"Years#"&amp;$B$4,"Period#"&amp;$B$3,"View#"&amp;$B$10,"Consolidation#"&amp;$B$13,"Data Source#"&amp;$B$11,"Intercompany#"&amp;$B$14,"Movement#"&amp;$B$12,"Custom1#"&amp;$B$6,"Custom2#"&amp;$B$7,"Custom3#"&amp;$B$8,"Custom4#"&amp;$B$9,"Entity#"&amp;$B91,"Account#"&amp;$M$16)),2)</f>
        <v>#VALUE!</v>
      </c>
      <c r="N91" s="189" t="e">
        <f>ROUND(([2]!HsGetValue("FCC","Scenario#"&amp;$B$2,"Years#"&amp;$B$4,"Period#"&amp;$B$3,"View#"&amp;$B$10,"Consolidation#"&amp;$B$13,"Data Source#"&amp;$B$11,"Intercompany#"&amp;$B$14,"Movement#"&amp;$B$12,"Custom1#"&amp;$B$6,"Custom2#"&amp;$B$7,"Custom3#"&amp;$B$8,"Custom4#"&amp;$B$9,"Entity#"&amp;$B91,"Account#"&amp;$N$16)+[2]!HsGetValue("FCC","Scenario#"&amp;$B$2,"Years#"&amp;$B$4,"Period#"&amp;$B$3,"View#"&amp;$B$10,"Consolidation#"&amp;$B$13,"Data Source#"&amp;$B$11,"Intercompany#"&amp;$B$14,"Movement#"&amp;$B$12,"Custom1#"&amp;$B$6,"Custom2#"&amp;$B$7,"Custom3#"&amp;$B$8,"Custom4#"&amp;$B$9,"Entity#"&amp;$B91,"Account#"&amp;$N$17)+[2]!HsGetValue("FCC","Scenario#"&amp;$B$2,"Years#"&amp;$B$4,"Period#"&amp;$B$3,"View#"&amp;$B$10,"Consolidation#"&amp;$B$13,"Data Source#"&amp;$B$11,"Intercompany#"&amp;$B$14,"Movement#"&amp;$B$12,"Custom1#"&amp;$B$6,"Custom2#"&amp;$B$7,"Custom3#"&amp;$B$8,"Custom4#"&amp;$B$9,"Entity#"&amp;$B91,"Account#"&amp;$N$18)),2)</f>
        <v>#VALUE!</v>
      </c>
      <c r="O91" s="189" t="e">
        <f>ROUND(([2]!HsGetValue("FCC","Scenario#"&amp;$B$2,"Years#"&amp;$B$4,"Period#"&amp;$B$3,"View#"&amp;$B$10,"Consolidation#"&amp;$B$13,"Data Source#"&amp;$B$11,"Intercompany#"&amp;$B$14,"Movement#"&amp;$B$12,"Custom1#"&amp;$B$6,"Custom2#"&amp;$B$7,"Custom3#"&amp;$B$8,"Custom4#"&amp;$B$9,"Entity#"&amp;$B91,"Account#"&amp;$O$15)),2)</f>
        <v>#VALUE!</v>
      </c>
      <c r="P91" s="189" t="e">
        <f>ROUND(([2]!HsGetValue("FCC","Scenario#"&amp;$B$2,"Years#"&amp;$B$4,"Period#"&amp;$B$3,"View#"&amp;$B$10,"Consolidation#"&amp;$B$13,"Data Source#"&amp;$B$11,"Intercompany#"&amp;$B$14,"Movement#"&amp;$B$12,"Custom1#"&amp;$B$6,"Custom2#"&amp;$B$7,"Custom3#"&amp;$B$8,"Custom4#"&amp;$B$9,"Entity#"&amp;$B91,"Account#"&amp;$P$15)+[2]!HsGetValue("FCC","Scenario#"&amp;$B$2,"Years#"&amp;$B$4,"Period#"&amp;$B$3,"View#"&amp;$B$10,"Consolidation#"&amp;$B$13,"Data Source#"&amp;$B$11,"Intercompany#"&amp;$B$14,"Movement#"&amp;$B$12,"Custom1#"&amp;$B$6,"Custom2#"&amp;$B$7,"Custom3#"&amp;$B$8,"Custom4#"&amp;$B$9,"Entity#"&amp;$B91,"Account#"&amp;$P$16)),2)</f>
        <v>#VALUE!</v>
      </c>
      <c r="Q91" s="189" t="e">
        <f>ROUND(([2]!HsGetValue("FCC","Scenario#"&amp;$B$2,"Years#"&amp;$B$4,"Period#"&amp;$B$3,"View#"&amp;$B$10,"Consolidation#"&amp;$B$13,"Data Source#"&amp;$B$11,"Intercompany#"&amp;$B$14,"Movement#"&amp;$B$12,"Custom1#"&amp;$B$6,"Custom2#"&amp;$B$7,"Custom3#"&amp;$B$8,"Custom4#"&amp;$B$9,"Entity#"&amp;$B91,"Account#"&amp;$Q$15)+[2]!HsGetValue("FCC","Scenario#"&amp;$B$2,"Years#"&amp;$B$4,"Period#"&amp;$B$3,"View#"&amp;$B$10,"Consolidation#"&amp;$B$13,"Data Source#"&amp;$B$11,"Intercompany#"&amp;$B$14,"Movement#"&amp;$B$12,"Custom1#"&amp;$B$6,"Custom2#"&amp;$B$7,"Custom3#"&amp;$B$8,"Custom4#"&amp;$B$9,"Entity#"&amp;$B91,"Account#"&amp;$Q$16)),2)</f>
        <v>#VALUE!</v>
      </c>
      <c r="R91" s="189" t="e">
        <f>ROUND(([2]!HsGetValue("FCC","Scenario#"&amp;$B$2,"Years#"&amp;$B$4,"Period#"&amp;$B$3,"View#"&amp;$B$10,"Consolidation#"&amp;$B$13,"Data Source#"&amp;$B$11,"Intercompany#"&amp;$B$14,"Movement#"&amp;$B$12,"Custom1#"&amp;$B$6,"Custom2#"&amp;$B$7,"Custom3#"&amp;$B$8,"Custom4#"&amp;$B$9,"Entity#"&amp;$B91,"Account#"&amp;$R$15)+[2]!HsGetValue("FCC","Scenario#"&amp;$B$2,"Years#"&amp;$B$4,"Period#"&amp;$B$3,"View#"&amp;$B$10,"Consolidation#"&amp;$B$13,"Data Source#"&amp;$B$11,"Intercompany#"&amp;$B$14,"Movement#"&amp;$B$12,"Custom1#"&amp;$B$6,"Custom2#"&amp;$B$7,"Custom3#"&amp;$B$8,"Custom4#"&amp;$B$9,"Entity#"&amp;$B91,"Account#"&amp;$R$16)),2)</f>
        <v>#VALUE!</v>
      </c>
      <c r="S91" s="108" t="e">
        <f>ROUND(([2]!HsGetValue("FCC","Scenario#"&amp;$B$2,"Years#"&amp;$B$4,"Period#"&amp;$B$3,"View#"&amp;$B$10,"Consolidation#"&amp;$B$13,"Data Source#"&amp;$B$11,"Intercompany#"&amp;$B$14,"Movement#"&amp;$B$12,"Custom1#"&amp;$B$6,"Custom2#"&amp;$B$7,"Custom3#"&amp;$B$8,"Custom4#"&amp;$B$9,"Entity#"&amp;$B91,"Account#"&amp;$S$15)),2)</f>
        <v>#VALUE!</v>
      </c>
      <c r="T91" s="189" t="e">
        <f>ROUND(([2]!HsGetValue("FCC","Scenario#"&amp;$B$2,"Years#"&amp;$B$4,"Period#"&amp;$B$3,"View#"&amp;$B$10,"Consolidation#"&amp;$B$13,"Data Source#"&amp;$B$11,"Intercompany#"&amp;$B$14,"Movement#"&amp;$B$12,"Custom1#"&amp;$B$6,"Custom2#"&amp;$B$7,"Custom3#"&amp;$B$8,"Custom4#"&amp;$B$9,"Entity#"&amp;$B91,"Account#"&amp;$T$15)),2)</f>
        <v>#VALUE!</v>
      </c>
      <c r="U91" s="189" t="e">
        <f>ROUND(([2]!HsGetValue("FCC","Scenario#"&amp;$B$2,"Years#"&amp;$B$4,"Period#"&amp;$B$3,"View#"&amp;$B$10,"Consolidation#"&amp;$B$13,"Data Source#"&amp;$B$11,"Intercompany#"&amp;$B$14,"Movement#"&amp;$B$12,"Custom1#"&amp;$B$6,"Custom2#"&amp;$B$7,"Custom3#"&amp;$B$8,"Custom4#"&amp;$B$9,"Entity#"&amp;$B91,"Account#"&amp;$U$15)),2)</f>
        <v>#VALUE!</v>
      </c>
      <c r="V91" s="189"/>
      <c r="W91" s="108" t="e">
        <f>ROUND(([2]!HsGetValue("FCC","Scenario#"&amp;$B$2,"Years#"&amp;$B$4,"Period#"&amp;$B$3,"View#"&amp;$B$10,"Consolidation#"&amp;$B$13,"Data Source#"&amp;$B$11,"Intercompany#"&amp;$B$14,"Movement#"&amp;$B$12,"Custom1#"&amp;$B$6,"Custom2#"&amp;$B$7,"Custom3#"&amp;$B$8,"Custom4#"&amp;$B$9,"Entity#"&amp;$B91,"Account#"&amp;$W$15)),2)</f>
        <v>#VALUE!</v>
      </c>
      <c r="X91" s="189" t="e">
        <f>ROUND(([2]!HsGetValue("FCC","Scenario#"&amp;$B$2,"Years#"&amp;$B$4,"Period#"&amp;$B$3,"View#"&amp;$B$10,"Consolidation#"&amp;$B$13,"Data Source#"&amp;$B$11,"Intercompany#"&amp;$B$14,"Movement#"&amp;$B$12,"Custom1#"&amp;$B$6,"Custom2#"&amp;$B$7,"Custom3#"&amp;$B$8,"Custom4#"&amp;$B$9,"Entity#"&amp;$B91,"Account#"&amp;$X$15)),2)</f>
        <v>#VALUE!</v>
      </c>
      <c r="Y91" s="189" t="e">
        <f>ROUND(([2]!HsGetValue("FCC","Scenario#"&amp;$B$2,"Years#"&amp;$B$4,"Period#"&amp;$B$3,"View#"&amp;$B$10,"Consolidation#"&amp;$B$13,"Data Source#"&amp;$B$11,"Intercompany#"&amp;$B$14,"Movement#"&amp;$B$12,"Custom1#"&amp;$B$6,"Custom2#"&amp;$B$7,"Custom3#"&amp;$B$8,"Custom4#"&amp;$B$9,"Entity#"&amp;$B91,"Account#"&amp;$Y$15)+[2]!HsGetValue("FCC","Scenario#"&amp;$B$2,"Years#"&amp;$B$4,"Period#"&amp;$B$3,"View#"&amp;$B$10,"Consolidation#"&amp;$B$13,"Data Source#"&amp;$B$11,"Intercompany#"&amp;$B$14,"Movement#"&amp;$B$12,"Custom1#"&amp;$B$6,"Custom2#"&amp;$B$7,"Custom3#"&amp;$B$8,"Custom4#"&amp;$B$9,"Entity#"&amp;$B91,"Account#"&amp;$Y$16)),2)</f>
        <v>#VALUE!</v>
      </c>
    </row>
    <row r="92" spans="1:25" ht="15" customHeight="1">
      <c r="A92" s="29" t="s">
        <v>387</v>
      </c>
      <c r="B92" s="29" t="s">
        <v>334</v>
      </c>
      <c r="C92" s="29">
        <v>91600</v>
      </c>
      <c r="D92" s="29" t="s">
        <v>151</v>
      </c>
      <c r="E92" t="s">
        <v>154</v>
      </c>
      <c r="F92" s="22" t="e">
        <f t="shared" si="6"/>
        <v>#VALUE!</v>
      </c>
      <c r="G92" s="189" t="e">
        <f>ROUND(([2]!HsGetValue("FCC","Scenario#"&amp;$B$2,"Years#"&amp;$B$4,"Period#"&amp;$B$3,"View#"&amp;$B$10,"Consolidation#"&amp;$B$13,"Data Source#"&amp;B$11,"Intercompany#"&amp;$B$14,"Movement#"&amp;$B$12,"Custom1#"&amp;$B$6,"Custom2#"&amp;$B$7,"Custom3#"&amp;$B$8,"Custom4#"&amp;$B$9,"Entity#"&amp;$B92,"Account#"&amp;$G$15)+[2]!HsGetValue("FCC","Scenario#"&amp;$B$2,"Years#"&amp;$B$4,"Period#"&amp;$B$3,"View#"&amp;$B$10,"Consolidation#"&amp;$B$13,"Data Source#"&amp;B$11,"Intercompany#"&amp;$B$14,"Movement#"&amp;$B$12,"Custom1#"&amp;$B$6,"Custom2#"&amp;$B$7,"Custom3#"&amp;$B$8,"Custom4#"&amp;$B$9,"Entity#"&amp;$B92,"Account#"&amp;$G$16)),2)</f>
        <v>#VALUE!</v>
      </c>
      <c r="H92" s="189">
        <f>4789000+2402000</f>
        <v>7191000</v>
      </c>
      <c r="I92" s="108">
        <f>16770000+1144105000</f>
        <v>1160875000</v>
      </c>
      <c r="J92" s="191" t="e">
        <f>ROUND(([2]!HsGetValue("FCC","Scenario#"&amp;$B$2,"Years#"&amp;$B$4,"Period#"&amp;$B$3,"View#"&amp;$B$10,"Consolidation#"&amp;$B$13,"Data Source#"&amp;$B$11,"Intercompany#"&amp;$B$14,"Movement#"&amp;$B$12,"Custom1#"&amp;$B$6,"Custom2#"&amp;$B$7,"Custom3#"&amp;$B$8,"Custom4#"&amp;$B$9,"Entity#"&amp;$B92,"Account#"&amp;$J$15)+[2]!HsGetValue("FCC","Scenario#"&amp;$B$2,"Years#"&amp;$B$4,"Period#"&amp;$B$3,"View#"&amp;$B$10,"Consolidation#"&amp;$B$13,"Data Source#"&amp;$B$11,"Intercompany#"&amp;$B$14,"Movement#"&amp;$B$12,"Custom1#"&amp;$B$6,"Custom2#"&amp;$B$7,"Custom3#"&amp;$B$8,"Custom4#"&amp;$B$9,"Entity#"&amp;$B92,"Account#"&amp;$J$16)),2)</f>
        <v>#VALUE!</v>
      </c>
      <c r="K92" s="108">
        <v>5591000</v>
      </c>
      <c r="L92" s="108">
        <v>1564000</v>
      </c>
      <c r="M92" s="189">
        <v>0</v>
      </c>
      <c r="N92" s="189">
        <v>145796000</v>
      </c>
      <c r="O92" s="189" t="e">
        <f>ROUND(([2]!HsGetValue("FCC","Scenario#"&amp;$B$2,"Years#"&amp;$B$4,"Period#"&amp;$B$3,"View#"&amp;$B$10,"Consolidation#"&amp;$B$13,"Data Source#"&amp;$B$11,"Intercompany#"&amp;$B$14,"Movement#"&amp;$B$12,"Custom1#"&amp;$B$6,"Custom2#"&amp;$B$7,"Custom3#"&amp;$B$8,"Custom4#"&amp;$B$9,"Entity#"&amp;$B92,"Account#"&amp;$O$15)),2)</f>
        <v>#VALUE!</v>
      </c>
      <c r="P92" s="189" t="e">
        <f>ROUND(([2]!HsGetValue("FCC","Scenario#"&amp;$B$2,"Years#"&amp;$B$4,"Period#"&amp;$B$3,"View#"&amp;$B$10,"Consolidation#"&amp;$B$13,"Data Source#"&amp;$B$11,"Intercompany#"&amp;$B$14,"Movement#"&amp;$B$12,"Custom1#"&amp;$B$6,"Custom2#"&amp;$B$7,"Custom3#"&amp;$B$8,"Custom4#"&amp;$B$9,"Entity#"&amp;$B92,"Account#"&amp;$P$15)+[2]!HsGetValue("FCC","Scenario#"&amp;$B$2,"Years#"&amp;$B$4,"Period#"&amp;$B$3,"View#"&amp;$B$10,"Consolidation#"&amp;$B$13,"Data Source#"&amp;$B$11,"Intercompany#"&amp;$B$14,"Movement#"&amp;$B$12,"Custom1#"&amp;$B$6,"Custom2#"&amp;$B$7,"Custom3#"&amp;$B$8,"Custom4#"&amp;$B$9,"Entity#"&amp;$B92,"Account#"&amp;$P$16)),2)</f>
        <v>#VALUE!</v>
      </c>
      <c r="Q92" s="189" t="e">
        <f>ROUND(([2]!HsGetValue("FCC","Scenario#"&amp;$B$2,"Years#"&amp;$B$4,"Period#"&amp;$B$3,"View#"&amp;$B$10,"Consolidation#"&amp;$B$13,"Data Source#"&amp;$B$11,"Intercompany#"&amp;$B$14,"Movement#"&amp;$B$12,"Custom1#"&amp;$B$6,"Custom2#"&amp;$B$7,"Custom3#"&amp;$B$8,"Custom4#"&amp;$B$9,"Entity#"&amp;$B92,"Account#"&amp;$Q$15)+[2]!HsGetValue("FCC","Scenario#"&amp;$B$2,"Years#"&amp;$B$4,"Period#"&amp;$B$3,"View#"&amp;$B$10,"Consolidation#"&amp;$B$13,"Data Source#"&amp;$B$11,"Intercompany#"&amp;$B$14,"Movement#"&amp;$B$12,"Custom1#"&amp;$B$6,"Custom2#"&amp;$B$7,"Custom3#"&amp;$B$8,"Custom4#"&amp;$B$9,"Entity#"&amp;$B92,"Account#"&amp;$Q$16)),2)</f>
        <v>#VALUE!</v>
      </c>
      <c r="R92" s="189" t="e">
        <f>ROUND(([2]!HsGetValue("FCC","Scenario#"&amp;$B$2,"Years#"&amp;$B$4,"Period#"&amp;$B$3,"View#"&amp;$B$10,"Consolidation#"&amp;$B$13,"Data Source#"&amp;$B$11,"Intercompany#"&amp;$B$14,"Movement#"&amp;$B$12,"Custom1#"&amp;$B$6,"Custom2#"&amp;$B$7,"Custom3#"&amp;$B$8,"Custom4#"&amp;$B$9,"Entity#"&amp;$B92,"Account#"&amp;$R$15)+[2]!HsGetValue("FCC","Scenario#"&amp;$B$2,"Years#"&amp;$B$4,"Period#"&amp;$B$3,"View#"&amp;$B$10,"Consolidation#"&amp;$B$13,"Data Source#"&amp;$B$11,"Intercompany#"&amp;$B$14,"Movement#"&amp;$B$12,"Custom1#"&amp;$B$6,"Custom2#"&amp;$B$7,"Custom3#"&amp;$B$8,"Custom4#"&amp;$B$9,"Entity#"&amp;$B92,"Account#"&amp;$R$16)),2)</f>
        <v>#VALUE!</v>
      </c>
      <c r="S92" s="108" t="e">
        <f>ROUND(([2]!HsGetValue("FCC","Scenario#"&amp;$B$2,"Years#"&amp;$B$4,"Period#"&amp;$B$3,"View#"&amp;$B$10,"Consolidation#"&amp;$B$13,"Data Source#"&amp;$B$11,"Intercompany#"&amp;$B$14,"Movement#"&amp;$B$12,"Custom1#"&amp;$B$6,"Custom2#"&amp;$B$7,"Custom3#"&amp;$B$8,"Custom4#"&amp;$B$9,"Entity#"&amp;$B92,"Account#"&amp;$S$15)),2)</f>
        <v>#VALUE!</v>
      </c>
      <c r="T92" s="189" t="e">
        <f>ROUND(([2]!HsGetValue("FCC","Scenario#"&amp;$B$2,"Years#"&amp;$B$4,"Period#"&amp;$B$3,"View#"&amp;$B$10,"Consolidation#"&amp;$B$13,"Data Source#"&amp;$B$11,"Intercompany#"&amp;$B$14,"Movement#"&amp;$B$12,"Custom1#"&amp;$B$6,"Custom2#"&amp;$B$7,"Custom3#"&amp;$B$8,"Custom4#"&amp;$B$9,"Entity#"&amp;$B92,"Account#"&amp;$T$15)),2)</f>
        <v>#VALUE!</v>
      </c>
      <c r="U92" s="189" t="e">
        <f>ROUND(([2]!HsGetValue("FCC","Scenario#"&amp;$B$2,"Years#"&amp;$B$4,"Period#"&amp;$B$3,"View#"&amp;$B$10,"Consolidation#"&amp;$B$13,"Data Source#"&amp;$B$11,"Intercompany#"&amp;$B$14,"Movement#"&amp;$B$12,"Custom1#"&amp;$B$6,"Custom2#"&amp;$B$7,"Custom3#"&amp;$B$8,"Custom4#"&amp;$B$9,"Entity#"&amp;$B92,"Account#"&amp;$U$15)),2)</f>
        <v>#VALUE!</v>
      </c>
      <c r="V92" s="189"/>
      <c r="W92" s="108" t="e">
        <f>ROUND(([2]!HsGetValue("FCC","Scenario#"&amp;$B$2,"Years#"&amp;$B$4,"Period#"&amp;$B$3,"View#"&amp;$B$10,"Consolidation#"&amp;$B$13,"Data Source#"&amp;$B$11,"Intercompany#"&amp;$B$14,"Movement#"&amp;$B$12,"Custom1#"&amp;$B$6,"Custom2#"&amp;$B$7,"Custom3#"&amp;$B$8,"Custom4#"&amp;$B$9,"Entity#"&amp;$B92,"Account#"&amp;$W$15)),2)</f>
        <v>#VALUE!</v>
      </c>
      <c r="X92" s="189" t="e">
        <f>ROUND(([2]!HsGetValue("FCC","Scenario#"&amp;$B$2,"Years#"&amp;$B$4,"Period#"&amp;$B$3,"View#"&amp;$B$10,"Consolidation#"&amp;$B$13,"Data Source#"&amp;$B$11,"Intercompany#"&amp;$B$14,"Movement#"&amp;$B$12,"Custom1#"&amp;$B$6,"Custom2#"&amp;$B$7,"Custom3#"&amp;$B$8,"Custom4#"&amp;$B$9,"Entity#"&amp;$B92,"Account#"&amp;$X$15)),2)</f>
        <v>#VALUE!</v>
      </c>
      <c r="Y92" s="189" t="e">
        <f>ROUND(([2]!HsGetValue("FCC","Scenario#"&amp;$B$2,"Years#"&amp;$B$4,"Period#"&amp;$B$3,"View#"&amp;$B$10,"Consolidation#"&amp;$B$13,"Data Source#"&amp;$B$11,"Intercompany#"&amp;$B$14,"Movement#"&amp;$B$12,"Custom1#"&amp;$B$6,"Custom2#"&amp;$B$7,"Custom3#"&amp;$B$8,"Custom4#"&amp;$B$9,"Entity#"&amp;$B92,"Account#"&amp;$Y$15)+[2]!HsGetValue("FCC","Scenario#"&amp;$B$2,"Years#"&amp;$B$4,"Period#"&amp;$B$3,"View#"&amp;$B$10,"Consolidation#"&amp;$B$13,"Data Source#"&amp;$B$11,"Intercompany#"&amp;$B$14,"Movement#"&amp;$B$12,"Custom1#"&amp;$B$6,"Custom2#"&amp;$B$7,"Custom3#"&amp;$B$8,"Custom4#"&amp;$B$9,"Entity#"&amp;$B92,"Account#"&amp;$Y$16)),2)</f>
        <v>#VALUE!</v>
      </c>
    </row>
    <row r="93" spans="1:25" ht="15" customHeight="1">
      <c r="A93" s="29" t="s">
        <v>387</v>
      </c>
      <c r="B93" s="29" t="s">
        <v>335</v>
      </c>
      <c r="C93" s="29">
        <v>91700</v>
      </c>
      <c r="D93" s="29" t="s">
        <v>151</v>
      </c>
      <c r="E93" t="s">
        <v>155</v>
      </c>
      <c r="F93" s="22" t="e">
        <f t="shared" si="6"/>
        <v>#VALUE!</v>
      </c>
      <c r="G93" s="189" t="e">
        <f>ROUND(([2]!HsGetValue("FCC","Scenario#"&amp;$B$2,"Years#"&amp;$B$4,"Period#"&amp;$B$3,"View#"&amp;$B$10,"Consolidation#"&amp;$B$13,"Data Source#"&amp;B$11,"Intercompany#"&amp;$B$14,"Movement#"&amp;$B$12,"Custom1#"&amp;$B$6,"Custom2#"&amp;$B$7,"Custom3#"&amp;$B$8,"Custom4#"&amp;$B$9,"Entity#"&amp;$B93,"Account#"&amp;$G$15)+[2]!HsGetValue("FCC","Scenario#"&amp;$B$2,"Years#"&amp;$B$4,"Period#"&amp;$B$3,"View#"&amp;$B$10,"Consolidation#"&amp;$B$13,"Data Source#"&amp;B$11,"Intercompany#"&amp;$B$14,"Movement#"&amp;$B$12,"Custom1#"&amp;$B$6,"Custom2#"&amp;$B$7,"Custom3#"&amp;$B$8,"Custom4#"&amp;$B$9,"Entity#"&amp;$B93,"Account#"&amp;$G$16)),2)</f>
        <v>#VALUE!</v>
      </c>
      <c r="H93" s="189" t="e">
        <f>ROUND(([2]!HsGetValue("FCC","Scenario#"&amp;$B$2,"Years#"&amp;$B$4,"Period#"&amp;$B$3,"View#"&amp;$B$10,"Consolidation#"&amp;$B$13,"Data Source#"&amp;$B$11,"Intercompany#"&amp;$B$14,"Movement#"&amp;$B$12,"Custom1#"&amp;$B$6,"Custom2#"&amp;$B$7,"Custom3#"&amp;$B$8,"Custom4#"&amp;$B$9,"Entity#"&amp;$B93,"Account#"&amp;$H$15)+[2]!HsGetValue("FCC","Scenario#"&amp;$B$2,"Years#"&amp;$B$4,"Period#"&amp;$B$3,"View#"&amp;$B$10,"Consolidation#"&amp;$B$13,"Data Source#"&amp;$B$11,"Intercompany#"&amp;$B$14,"Movement#"&amp;$B$12,"Custom1#"&amp;$B$6,"Custom2#"&amp;$B$7,"Custom3#"&amp;$B$8,"Custom4#"&amp;$B$9,"Entity#"&amp;$B93,"Account#"&amp;$H$16)),2)</f>
        <v>#VALUE!</v>
      </c>
      <c r="I93" s="108" t="e">
        <f>ROUND(([2]!HsGetValue("FCC","Scenario#"&amp;$B$2,"Years#"&amp;$B$4,"Period#"&amp;$B$3,"View#"&amp;$B$10,"Consolidation#"&amp;$B$13,"Data Source#"&amp;$B$11,"Intercompany#"&amp;$B$14,"Movement#"&amp;$B$12,"Custom1#"&amp;$B$6,"Custom2#"&amp;$B$7,"Custom3#"&amp;$B$8,"Custom4#"&amp;$B$9,"Entity#"&amp;$B93,"Account#"&amp;$I$15)+[2]!HsGetValue("FCC","Scenario#"&amp;$B$2,"Years#"&amp;$B$4,"Period#"&amp;$B$3,"View#"&amp;$B$10,"Consolidation#"&amp;$B$13,"Data Source#"&amp;$B$11,"Intercompany#"&amp;$B$14,"Movement#"&amp;$B$12,"Custom1#"&amp;$B$6,"Custom2#"&amp;$B$7,"Custom3#"&amp;$B$8,"Custom4#"&amp;$B$9,"Entity#"&amp;$B93,"Account#"&amp;$I$16)+[2]!HsGetValue("FCC","Scenario#"&amp;$B$2,"Years#"&amp;$B$4,"Period#"&amp;$B$3,"View#"&amp;$B$10,"Consolidation#"&amp;$B$13,"Data Source#"&amp;$B$11,"Intercompany#"&amp;$B$14,"Movement#"&amp;$B$12,"Custom1#"&amp;$B$6,"Custom2#"&amp;$B$7,"Custom3#"&amp;$B$8,"Custom4#"&amp;$B$9,"Entity#"&amp;$B93,"Account#"&amp;$I$17)),2)</f>
        <v>#VALUE!</v>
      </c>
      <c r="J93" s="191" t="e">
        <f>ROUND(([2]!HsGetValue("FCC","Scenario#"&amp;$B$2,"Years#"&amp;$B$4,"Period#"&amp;$B$3,"View#"&amp;$B$10,"Consolidation#"&amp;$B$13,"Data Source#"&amp;$B$11,"Intercompany#"&amp;$B$14,"Movement#"&amp;$B$12,"Custom1#"&amp;$B$6,"Custom2#"&amp;$B$7,"Custom3#"&amp;$B$8,"Custom4#"&amp;$B$9,"Entity#"&amp;$B93,"Account#"&amp;$J$15)+[2]!HsGetValue("FCC","Scenario#"&amp;$B$2,"Years#"&amp;$B$4,"Period#"&amp;$B$3,"View#"&amp;$B$10,"Consolidation#"&amp;$B$13,"Data Source#"&amp;$B$11,"Intercompany#"&amp;$B$14,"Movement#"&amp;$B$12,"Custom1#"&amp;$B$6,"Custom2#"&amp;$B$7,"Custom3#"&amp;$B$8,"Custom4#"&amp;$B$9,"Entity#"&amp;$B93,"Account#"&amp;$J$16)),2)</f>
        <v>#VALUE!</v>
      </c>
      <c r="K93" s="108">
        <v>49736</v>
      </c>
      <c r="L93" s="108" t="e">
        <f>ROUND(([2]!HsGetValue("FCC","Scenario#"&amp;$B$2,"Years#"&amp;$B$4,"Period#"&amp;$B$3,"View#"&amp;$B$10,"Consolidation#"&amp;$B$13,"Data Source#"&amp;$B$11,"Intercompany#"&amp;$B$14,"Movement#"&amp;$B$12,"Custom1#"&amp;$B$6,"Custom2#"&amp;$B$7,"Custom3#"&amp;$B$8,"Custom4#"&amp;$B$9,"Entity#"&amp;$B93,"Account#"&amp;$L$17)+[2]!HsGetValue("FCC","Scenario#"&amp;$B$2,"Years#"&amp;$B$4,"Period#"&amp;$B$3,"View#"&amp;$B$10,"Consolidation#"&amp;$B$13,"Data Source#"&amp;$B$11,"Intercompany#"&amp;$B$14,"Movement#"&amp;$B$12,"Custom1#"&amp;$B$6,"Custom2#"&amp;$B$7,"Custom3#"&amp;$B$8,"Custom4#"&amp;$B$9,"Entity#"&amp;$B93,"Account#"&amp;$L$18)),2)</f>
        <v>#VALUE!</v>
      </c>
      <c r="M93" s="189" t="e">
        <f>ROUND(([2]!HsGetValue("FCC","Scenario#"&amp;$B$2,"Years#"&amp;$B$4,"Period#"&amp;$B$3,"View#"&amp;$B$10,"Consolidation#"&amp;$B$13,"Data Source#"&amp;$B$11,"Intercompany#"&amp;$B$14,"Movement#"&amp;$B$12,"Custom1#"&amp;$B$6,"Custom2#"&amp;$B$7,"Custom3#"&amp;$B$8,"Custom4#"&amp;$B$9,"Entity#"&amp;$B93,"Account#"&amp;$M$15)+[2]!HsGetValue("FCC","Scenario#"&amp;$B$2,"Years#"&amp;$B$4,"Period#"&amp;$B$3,"View#"&amp;$B$10,"Consolidation#"&amp;$B$13,"Data Source#"&amp;$B$11,"Intercompany#"&amp;$B$14,"Movement#"&amp;$B$12,"Custom1#"&amp;$B$6,"Custom2#"&amp;$B$7,"Custom3#"&amp;$B$8,"Custom4#"&amp;$B$9,"Entity#"&amp;$B93,"Account#"&amp;$M$16)),2)</f>
        <v>#VALUE!</v>
      </c>
      <c r="N93" s="189" t="e">
        <f>ROUND(([2]!HsGetValue("FCC","Scenario#"&amp;$B$2,"Years#"&amp;$B$4,"Period#"&amp;$B$3,"View#"&amp;$B$10,"Consolidation#"&amp;$B$13,"Data Source#"&amp;$B$11,"Intercompany#"&amp;$B$14,"Movement#"&amp;$B$12,"Custom1#"&amp;$B$6,"Custom2#"&amp;$B$7,"Custom3#"&amp;$B$8,"Custom4#"&amp;$B$9,"Entity#"&amp;$B93,"Account#"&amp;$N$16)+[2]!HsGetValue("FCC","Scenario#"&amp;$B$2,"Years#"&amp;$B$4,"Period#"&amp;$B$3,"View#"&amp;$B$10,"Consolidation#"&amp;$B$13,"Data Source#"&amp;$B$11,"Intercompany#"&amp;$B$14,"Movement#"&amp;$B$12,"Custom1#"&amp;$B$6,"Custom2#"&amp;$B$7,"Custom3#"&amp;$B$8,"Custom4#"&amp;$B$9,"Entity#"&amp;$B93,"Account#"&amp;$N$17)+[2]!HsGetValue("FCC","Scenario#"&amp;$B$2,"Years#"&amp;$B$4,"Period#"&amp;$B$3,"View#"&amp;$B$10,"Consolidation#"&amp;$B$13,"Data Source#"&amp;$B$11,"Intercompany#"&amp;$B$14,"Movement#"&amp;$B$12,"Custom1#"&amp;$B$6,"Custom2#"&amp;$B$7,"Custom3#"&amp;$B$8,"Custom4#"&amp;$B$9,"Entity#"&amp;$B93,"Account#"&amp;$N$18)),2)</f>
        <v>#VALUE!</v>
      </c>
      <c r="O93" s="189" t="e">
        <f>ROUND(([2]!HsGetValue("FCC","Scenario#"&amp;$B$2,"Years#"&amp;$B$4,"Period#"&amp;$B$3,"View#"&amp;$B$10,"Consolidation#"&amp;$B$13,"Data Source#"&amp;$B$11,"Intercompany#"&amp;$B$14,"Movement#"&amp;$B$12,"Custom1#"&amp;$B$6,"Custom2#"&amp;$B$7,"Custom3#"&amp;$B$8,"Custom4#"&amp;$B$9,"Entity#"&amp;$B93,"Account#"&amp;$O$15)),2)</f>
        <v>#VALUE!</v>
      </c>
      <c r="P93" s="189" t="e">
        <f>ROUND(([2]!HsGetValue("FCC","Scenario#"&amp;$B$2,"Years#"&amp;$B$4,"Period#"&amp;$B$3,"View#"&amp;$B$10,"Consolidation#"&amp;$B$13,"Data Source#"&amp;$B$11,"Intercompany#"&amp;$B$14,"Movement#"&amp;$B$12,"Custom1#"&amp;$B$6,"Custom2#"&amp;$B$7,"Custom3#"&amp;$B$8,"Custom4#"&amp;$B$9,"Entity#"&amp;$B93,"Account#"&amp;$P$15)+[2]!HsGetValue("FCC","Scenario#"&amp;$B$2,"Years#"&amp;$B$4,"Period#"&amp;$B$3,"View#"&amp;$B$10,"Consolidation#"&amp;$B$13,"Data Source#"&amp;$B$11,"Intercompany#"&amp;$B$14,"Movement#"&amp;$B$12,"Custom1#"&amp;$B$6,"Custom2#"&amp;$B$7,"Custom3#"&amp;$B$8,"Custom4#"&amp;$B$9,"Entity#"&amp;$B93,"Account#"&amp;$P$16)),2)</f>
        <v>#VALUE!</v>
      </c>
      <c r="Q93" s="189" t="e">
        <f>ROUND(([2]!HsGetValue("FCC","Scenario#"&amp;$B$2,"Years#"&amp;$B$4,"Period#"&amp;$B$3,"View#"&amp;$B$10,"Consolidation#"&amp;$B$13,"Data Source#"&amp;$B$11,"Intercompany#"&amp;$B$14,"Movement#"&amp;$B$12,"Custom1#"&amp;$B$6,"Custom2#"&amp;$B$7,"Custom3#"&amp;$B$8,"Custom4#"&amp;$B$9,"Entity#"&amp;$B93,"Account#"&amp;$Q$15)+[2]!HsGetValue("FCC","Scenario#"&amp;$B$2,"Years#"&amp;$B$4,"Period#"&amp;$B$3,"View#"&amp;$B$10,"Consolidation#"&amp;$B$13,"Data Source#"&amp;$B$11,"Intercompany#"&amp;$B$14,"Movement#"&amp;$B$12,"Custom1#"&amp;$B$6,"Custom2#"&amp;$B$7,"Custom3#"&amp;$B$8,"Custom4#"&amp;$B$9,"Entity#"&amp;$B93,"Account#"&amp;$Q$16)),2)</f>
        <v>#VALUE!</v>
      </c>
      <c r="R93" s="189" t="e">
        <f>ROUND(([2]!HsGetValue("FCC","Scenario#"&amp;$B$2,"Years#"&amp;$B$4,"Period#"&amp;$B$3,"View#"&amp;$B$10,"Consolidation#"&amp;$B$13,"Data Source#"&amp;$B$11,"Intercompany#"&amp;$B$14,"Movement#"&amp;$B$12,"Custom1#"&amp;$B$6,"Custom2#"&amp;$B$7,"Custom3#"&amp;$B$8,"Custom4#"&amp;$B$9,"Entity#"&amp;$B93,"Account#"&amp;$R$15)+[2]!HsGetValue("FCC","Scenario#"&amp;$B$2,"Years#"&amp;$B$4,"Period#"&amp;$B$3,"View#"&amp;$B$10,"Consolidation#"&amp;$B$13,"Data Source#"&amp;$B$11,"Intercompany#"&amp;$B$14,"Movement#"&amp;$B$12,"Custom1#"&amp;$B$6,"Custom2#"&amp;$B$7,"Custom3#"&amp;$B$8,"Custom4#"&amp;$B$9,"Entity#"&amp;$B93,"Account#"&amp;$R$16)),2)</f>
        <v>#VALUE!</v>
      </c>
      <c r="S93" s="108" t="e">
        <f>ROUND(([2]!HsGetValue("FCC","Scenario#"&amp;$B$2,"Years#"&amp;$B$4,"Period#"&amp;$B$3,"View#"&amp;$B$10,"Consolidation#"&amp;$B$13,"Data Source#"&amp;$B$11,"Intercompany#"&amp;$B$14,"Movement#"&amp;$B$12,"Custom1#"&amp;$B$6,"Custom2#"&amp;$B$7,"Custom3#"&amp;$B$8,"Custom4#"&amp;$B$9,"Entity#"&amp;$B93,"Account#"&amp;$S$15)),2)</f>
        <v>#VALUE!</v>
      </c>
      <c r="T93" s="189" t="e">
        <f>ROUND(([2]!HsGetValue("FCC","Scenario#"&amp;$B$2,"Years#"&amp;$B$4,"Period#"&amp;$B$3,"View#"&amp;$B$10,"Consolidation#"&amp;$B$13,"Data Source#"&amp;$B$11,"Intercompany#"&amp;$B$14,"Movement#"&amp;$B$12,"Custom1#"&amp;$B$6,"Custom2#"&amp;$B$7,"Custom3#"&amp;$B$8,"Custom4#"&amp;$B$9,"Entity#"&amp;$B93,"Account#"&amp;$T$15)),2)</f>
        <v>#VALUE!</v>
      </c>
      <c r="U93" s="189" t="e">
        <f>ROUND(([2]!HsGetValue("FCC","Scenario#"&amp;$B$2,"Years#"&amp;$B$4,"Period#"&amp;$B$3,"View#"&amp;$B$10,"Consolidation#"&amp;$B$13,"Data Source#"&amp;$B$11,"Intercompany#"&amp;$B$14,"Movement#"&amp;$B$12,"Custom1#"&amp;$B$6,"Custom2#"&amp;$B$7,"Custom3#"&amp;$B$8,"Custom4#"&amp;$B$9,"Entity#"&amp;$B93,"Account#"&amp;$U$15)),2)</f>
        <v>#VALUE!</v>
      </c>
      <c r="V93" s="189"/>
      <c r="W93" s="108" t="e">
        <f>ROUND(([2]!HsGetValue("FCC","Scenario#"&amp;$B$2,"Years#"&amp;$B$4,"Period#"&amp;$B$3,"View#"&amp;$B$10,"Consolidation#"&amp;$B$13,"Data Source#"&amp;$B$11,"Intercompany#"&amp;$B$14,"Movement#"&amp;$B$12,"Custom1#"&amp;$B$6,"Custom2#"&amp;$B$7,"Custom3#"&amp;$B$8,"Custom4#"&amp;$B$9,"Entity#"&amp;$B93,"Account#"&amp;$W$15)),2)</f>
        <v>#VALUE!</v>
      </c>
      <c r="X93" s="189" t="e">
        <f>ROUND(([2]!HsGetValue("FCC","Scenario#"&amp;$B$2,"Years#"&amp;$B$4,"Period#"&amp;$B$3,"View#"&amp;$B$10,"Consolidation#"&amp;$B$13,"Data Source#"&amp;$B$11,"Intercompany#"&amp;$B$14,"Movement#"&amp;$B$12,"Custom1#"&amp;$B$6,"Custom2#"&amp;$B$7,"Custom3#"&amp;$B$8,"Custom4#"&amp;$B$9,"Entity#"&amp;$B93,"Account#"&amp;$X$15)),2)</f>
        <v>#VALUE!</v>
      </c>
      <c r="Y93" s="321">
        <v>2377481</v>
      </c>
    </row>
    <row r="94" spans="1:25" ht="15" customHeight="1">
      <c r="A94" s="29" t="s">
        <v>387</v>
      </c>
      <c r="B94" s="29" t="s">
        <v>336</v>
      </c>
      <c r="C94" s="29">
        <v>91800</v>
      </c>
      <c r="D94" s="29" t="s">
        <v>151</v>
      </c>
      <c r="E94" t="s">
        <v>156</v>
      </c>
      <c r="F94" s="22" t="e">
        <f t="shared" si="6"/>
        <v>#VALUE!</v>
      </c>
      <c r="G94" s="189" t="e">
        <f>ROUND(([2]!HsGetValue("FCC","Scenario#"&amp;$B$2,"Years#"&amp;$B$4,"Period#"&amp;$B$3,"View#"&amp;$B$10,"Consolidation#"&amp;$B$13,"Data Source#"&amp;B$11,"Intercompany#"&amp;$B$14,"Movement#"&amp;$B$12,"Custom1#"&amp;$B$6,"Custom2#"&amp;$B$7,"Custom3#"&amp;$B$8,"Custom4#"&amp;$B$9,"Entity#"&amp;$B94,"Account#"&amp;$G$15)+[2]!HsGetValue("FCC","Scenario#"&amp;$B$2,"Years#"&amp;$B$4,"Period#"&amp;$B$3,"View#"&amp;$B$10,"Consolidation#"&amp;$B$13,"Data Source#"&amp;B$11,"Intercompany#"&amp;$B$14,"Movement#"&amp;$B$12,"Custom1#"&amp;$B$6,"Custom2#"&amp;$B$7,"Custom3#"&amp;$B$8,"Custom4#"&amp;$B$9,"Entity#"&amp;$B94,"Account#"&amp;$G$16)),2)</f>
        <v>#VALUE!</v>
      </c>
      <c r="H94" s="189" t="e">
        <f>ROUND(([2]!HsGetValue("FCC","Scenario#"&amp;$B$2,"Years#"&amp;$B$4,"Period#"&amp;$B$3,"View#"&amp;$B$10,"Consolidation#"&amp;$B$13,"Data Source#"&amp;$B$11,"Intercompany#"&amp;$B$14,"Movement#"&amp;$B$12,"Custom1#"&amp;$B$6,"Custom2#"&amp;$B$7,"Custom3#"&amp;$B$8,"Custom4#"&amp;$B$9,"Entity#"&amp;$B94,"Account#"&amp;$H$15)+[2]!HsGetValue("FCC","Scenario#"&amp;$B$2,"Years#"&amp;$B$4,"Period#"&amp;$B$3,"View#"&amp;$B$10,"Consolidation#"&amp;$B$13,"Data Source#"&amp;$B$11,"Intercompany#"&amp;$B$14,"Movement#"&amp;$B$12,"Custom1#"&amp;$B$6,"Custom2#"&amp;$B$7,"Custom3#"&amp;$B$8,"Custom4#"&amp;$B$9,"Entity#"&amp;$B94,"Account#"&amp;$H$16)),2)</f>
        <v>#VALUE!</v>
      </c>
      <c r="I94" s="108" t="e">
        <f>ROUND(([2]!HsGetValue("FCC","Scenario#"&amp;$B$2,"Years#"&amp;$B$4,"Period#"&amp;$B$3,"View#"&amp;$B$10,"Consolidation#"&amp;$B$13,"Data Source#"&amp;$B$11,"Intercompany#"&amp;$B$14,"Movement#"&amp;$B$12,"Custom1#"&amp;$B$6,"Custom2#"&amp;$B$7,"Custom3#"&amp;$B$8,"Custom4#"&amp;$B$9,"Entity#"&amp;$B94,"Account#"&amp;$I$15)+[2]!HsGetValue("FCC","Scenario#"&amp;$B$2,"Years#"&amp;$B$4,"Period#"&amp;$B$3,"View#"&amp;$B$10,"Consolidation#"&amp;$B$13,"Data Source#"&amp;$B$11,"Intercompany#"&amp;$B$14,"Movement#"&amp;$B$12,"Custom1#"&amp;$B$6,"Custom2#"&amp;$B$7,"Custom3#"&amp;$B$8,"Custom4#"&amp;$B$9,"Entity#"&amp;$B94,"Account#"&amp;$I$16)+[2]!HsGetValue("FCC","Scenario#"&amp;$B$2,"Years#"&amp;$B$4,"Period#"&amp;$B$3,"View#"&amp;$B$10,"Consolidation#"&amp;$B$13,"Data Source#"&amp;$B$11,"Intercompany#"&amp;$B$14,"Movement#"&amp;$B$12,"Custom1#"&amp;$B$6,"Custom2#"&amp;$B$7,"Custom3#"&amp;$B$8,"Custom4#"&amp;$B$9,"Entity#"&amp;$B94,"Account#"&amp;$I$17)),2)</f>
        <v>#VALUE!</v>
      </c>
      <c r="J94" s="191" t="e">
        <f>ROUND(([2]!HsGetValue("FCC","Scenario#"&amp;$B$2,"Years#"&amp;$B$4,"Period#"&amp;$B$3,"View#"&amp;$B$10,"Consolidation#"&amp;$B$13,"Data Source#"&amp;$B$11,"Intercompany#"&amp;$B$14,"Movement#"&amp;$B$12,"Custom1#"&amp;$B$6,"Custom2#"&amp;$B$7,"Custom3#"&amp;$B$8,"Custom4#"&amp;$B$9,"Entity#"&amp;$B94,"Account#"&amp;$J$15)+[2]!HsGetValue("FCC","Scenario#"&amp;$B$2,"Years#"&amp;$B$4,"Period#"&amp;$B$3,"View#"&amp;$B$10,"Consolidation#"&amp;$B$13,"Data Source#"&amp;$B$11,"Intercompany#"&amp;$B$14,"Movement#"&amp;$B$12,"Custom1#"&amp;$B$6,"Custom2#"&amp;$B$7,"Custom3#"&amp;$B$8,"Custom4#"&amp;$B$9,"Entity#"&amp;$B94,"Account#"&amp;$J$16)),2)</f>
        <v>#VALUE!</v>
      </c>
      <c r="K94" s="108" t="e">
        <f>ROUND(([2]!HsGetValue("FCC","Scenario#"&amp;$B$2,"Years#"&amp;$B$4,"Period#"&amp;$B$3,"View#"&amp;$B$10,"Consolidation#"&amp;$B$13,"Data Source#"&amp;$B$11,"Intercompany#"&amp;$B$14,"Movement#"&amp;$B$12,"Custom1#"&amp;$B$6,"Custom2#"&amp;$B$7,"Custom3#"&amp;$B$8,"Custom4#"&amp;$B$9,"Entity#"&amp;$B94,"Account#"&amp;$K$13)+[2]!HsGetValue("FCC","Scenario#"&amp;$B$2,"Years#"&amp;$B$4,"Period#"&amp;$B$3,"View#"&amp;$B$10,"Consolidation#"&amp;$B$13,"Data Source#"&amp;$B$11,"Intercompany#"&amp;$B$14,"Movement#"&amp;$B$12,"Custom1#"&amp;$B$6,"Custom2#"&amp;$B$7,"Custom3#"&amp;$B$8,"Custom4#"&amp;$B$9,"Entity#"&amp;$B94,"Account#"&amp;$K$14)+[2]!HsGetValue("FCC","Scenario#"&amp;$B$2,"Years#"&amp;$B$4,"Period#"&amp;$B$3,"View#"&amp;$B$10,"Consolidation#"&amp;$B$13,"Data Source#"&amp;$B$11,"Intercompany#"&amp;$B$14,"Movement#"&amp;$B$12,"Custom1#"&amp;$B$6,"Custom2#"&amp;$B$7,"Custom3#"&amp;$B$8,"Custom4#"&amp;$B$9,"Entity#"&amp;$B94,"Account#"&amp;$K$15)+[2]!HsGetValue("FCC","Scenario#"&amp;$B$2,"Years#"&amp;$B$4,"Period#"&amp;$B$3,"View#"&amp;$B$10,"Consolidation#"&amp;$B$13,"Data Source#"&amp;$B$11,"Intercompany#"&amp;$B$14,"Movement#"&amp;$B$12,"Custom1#"&amp;$B$6,"Custom2#"&amp;$B$7,"Custom3#"&amp;$B$8,"Custom4#"&amp;$B$9,"Entity#"&amp;$B94,"Account#"&amp;$K$16)+[2]!HsGetValue("FCC","Scenario#"&amp;$B$2,"Years#"&amp;$B$4,"Period#"&amp;$B$3,"View#"&amp;$B$10,"Consolidation#"&amp;$B$13,"Data Source#"&amp;$B$11,"Intercompany#"&amp;$B$14,"Movement#"&amp;$B$12,"Custom1#"&amp;$B$6,"Custom2#"&amp;$B$7,"Custom3#"&amp;$B$8,"Custom4#"&amp;$B$9,"Entity#"&amp;$B94,"Account#"&amp;$K$17)+[2]!HsGetValue("FCC","Scenario#"&amp;$B$2,"Years#"&amp;$B$4,"Period#"&amp;$B$3,"View#"&amp;$B$10,"Consolidation#"&amp;$B$13,"Data Source#"&amp;$B$11,"Intercompany#"&amp;$B$14,"Movement#"&amp;$B$12,"Custom1#"&amp;$B$6,"Custom2#"&amp;$B$7,"Custom3#"&amp;$B$8,"Custom4#"&amp;$B$9,"Entity#"&amp;$B94,"Account#"&amp;$K$18)),2)</f>
        <v>#VALUE!</v>
      </c>
      <c r="L94" s="108" t="e">
        <f>ROUND(([2]!HsGetValue("FCC","Scenario#"&amp;$B$2,"Years#"&amp;$B$4,"Period#"&amp;$B$3,"View#"&amp;$B$10,"Consolidation#"&amp;$B$13,"Data Source#"&amp;$B$11,"Intercompany#"&amp;$B$14,"Movement#"&amp;$B$12,"Custom1#"&amp;$B$6,"Custom2#"&amp;$B$7,"Custom3#"&amp;$B$8,"Custom4#"&amp;$B$9,"Entity#"&amp;$B94,"Account#"&amp;$L$17)+[2]!HsGetValue("FCC","Scenario#"&amp;$B$2,"Years#"&amp;$B$4,"Period#"&amp;$B$3,"View#"&amp;$B$10,"Consolidation#"&amp;$B$13,"Data Source#"&amp;$B$11,"Intercompany#"&amp;$B$14,"Movement#"&amp;$B$12,"Custom1#"&amp;$B$6,"Custom2#"&amp;$B$7,"Custom3#"&amp;$B$8,"Custom4#"&amp;$B$9,"Entity#"&amp;$B94,"Account#"&amp;$L$18)),2)</f>
        <v>#VALUE!</v>
      </c>
      <c r="M94" s="189" t="e">
        <f>ROUND(([2]!HsGetValue("FCC","Scenario#"&amp;$B$2,"Years#"&amp;$B$4,"Period#"&amp;$B$3,"View#"&amp;$B$10,"Consolidation#"&amp;$B$13,"Data Source#"&amp;$B$11,"Intercompany#"&amp;$B$14,"Movement#"&amp;$B$12,"Custom1#"&amp;$B$6,"Custom2#"&amp;$B$7,"Custom3#"&amp;$B$8,"Custom4#"&amp;$B$9,"Entity#"&amp;$B94,"Account#"&amp;$M$15)+[2]!HsGetValue("FCC","Scenario#"&amp;$B$2,"Years#"&amp;$B$4,"Period#"&amp;$B$3,"View#"&amp;$B$10,"Consolidation#"&amp;$B$13,"Data Source#"&amp;$B$11,"Intercompany#"&amp;$B$14,"Movement#"&amp;$B$12,"Custom1#"&amp;$B$6,"Custom2#"&amp;$B$7,"Custom3#"&amp;$B$8,"Custom4#"&amp;$B$9,"Entity#"&amp;$B94,"Account#"&amp;$M$16)),2)</f>
        <v>#VALUE!</v>
      </c>
      <c r="N94" s="189" t="e">
        <f>ROUND(([2]!HsGetValue("FCC","Scenario#"&amp;$B$2,"Years#"&amp;$B$4,"Period#"&amp;$B$3,"View#"&amp;$B$10,"Consolidation#"&amp;$B$13,"Data Source#"&amp;$B$11,"Intercompany#"&amp;$B$14,"Movement#"&amp;$B$12,"Custom1#"&amp;$B$6,"Custom2#"&amp;$B$7,"Custom3#"&amp;$B$8,"Custom4#"&amp;$B$9,"Entity#"&amp;$B94,"Account#"&amp;$N$16)+[2]!HsGetValue("FCC","Scenario#"&amp;$B$2,"Years#"&amp;$B$4,"Period#"&amp;$B$3,"View#"&amp;$B$10,"Consolidation#"&amp;$B$13,"Data Source#"&amp;$B$11,"Intercompany#"&amp;$B$14,"Movement#"&amp;$B$12,"Custom1#"&amp;$B$6,"Custom2#"&amp;$B$7,"Custom3#"&amp;$B$8,"Custom4#"&amp;$B$9,"Entity#"&amp;$B94,"Account#"&amp;$N$17)+[2]!HsGetValue("FCC","Scenario#"&amp;$B$2,"Years#"&amp;$B$4,"Period#"&amp;$B$3,"View#"&amp;$B$10,"Consolidation#"&amp;$B$13,"Data Source#"&amp;$B$11,"Intercompany#"&amp;$B$14,"Movement#"&amp;$B$12,"Custom1#"&amp;$B$6,"Custom2#"&amp;$B$7,"Custom3#"&amp;$B$8,"Custom4#"&amp;$B$9,"Entity#"&amp;$B94,"Account#"&amp;$N$18)),2)</f>
        <v>#VALUE!</v>
      </c>
      <c r="O94" s="189" t="e">
        <f>ROUND(([2]!HsGetValue("FCC","Scenario#"&amp;$B$2,"Years#"&amp;$B$4,"Period#"&amp;$B$3,"View#"&amp;$B$10,"Consolidation#"&amp;$B$13,"Data Source#"&amp;$B$11,"Intercompany#"&amp;$B$14,"Movement#"&amp;$B$12,"Custom1#"&amp;$B$6,"Custom2#"&amp;$B$7,"Custom3#"&amp;$B$8,"Custom4#"&amp;$B$9,"Entity#"&amp;$B94,"Account#"&amp;$O$15)),2)</f>
        <v>#VALUE!</v>
      </c>
      <c r="P94" s="189" t="e">
        <f>ROUND(([2]!HsGetValue("FCC","Scenario#"&amp;$B$2,"Years#"&amp;$B$4,"Period#"&amp;$B$3,"View#"&amp;$B$10,"Consolidation#"&amp;$B$13,"Data Source#"&amp;$B$11,"Intercompany#"&amp;$B$14,"Movement#"&amp;$B$12,"Custom1#"&amp;$B$6,"Custom2#"&amp;$B$7,"Custom3#"&amp;$B$8,"Custom4#"&amp;$B$9,"Entity#"&amp;$B94,"Account#"&amp;$P$15)+[2]!HsGetValue("FCC","Scenario#"&amp;$B$2,"Years#"&amp;$B$4,"Period#"&amp;$B$3,"View#"&amp;$B$10,"Consolidation#"&amp;$B$13,"Data Source#"&amp;$B$11,"Intercompany#"&amp;$B$14,"Movement#"&amp;$B$12,"Custom1#"&amp;$B$6,"Custom2#"&amp;$B$7,"Custom3#"&amp;$B$8,"Custom4#"&amp;$B$9,"Entity#"&amp;$B94,"Account#"&amp;$P$16)),2)</f>
        <v>#VALUE!</v>
      </c>
      <c r="Q94" s="189" t="e">
        <f>ROUND(([2]!HsGetValue("FCC","Scenario#"&amp;$B$2,"Years#"&amp;$B$4,"Period#"&amp;$B$3,"View#"&amp;$B$10,"Consolidation#"&amp;$B$13,"Data Source#"&amp;$B$11,"Intercompany#"&amp;$B$14,"Movement#"&amp;$B$12,"Custom1#"&amp;$B$6,"Custom2#"&amp;$B$7,"Custom3#"&amp;$B$8,"Custom4#"&amp;$B$9,"Entity#"&amp;$B94,"Account#"&amp;$Q$15)+[2]!HsGetValue("FCC","Scenario#"&amp;$B$2,"Years#"&amp;$B$4,"Period#"&amp;$B$3,"View#"&amp;$B$10,"Consolidation#"&amp;$B$13,"Data Source#"&amp;$B$11,"Intercompany#"&amp;$B$14,"Movement#"&amp;$B$12,"Custom1#"&amp;$B$6,"Custom2#"&amp;$B$7,"Custom3#"&amp;$B$8,"Custom4#"&amp;$B$9,"Entity#"&amp;$B94,"Account#"&amp;$Q$16)),2)</f>
        <v>#VALUE!</v>
      </c>
      <c r="R94" s="189" t="e">
        <f>ROUND(([2]!HsGetValue("FCC","Scenario#"&amp;$B$2,"Years#"&amp;$B$4,"Period#"&amp;$B$3,"View#"&amp;$B$10,"Consolidation#"&amp;$B$13,"Data Source#"&amp;$B$11,"Intercompany#"&amp;$B$14,"Movement#"&amp;$B$12,"Custom1#"&amp;$B$6,"Custom2#"&amp;$B$7,"Custom3#"&amp;$B$8,"Custom4#"&amp;$B$9,"Entity#"&amp;$B94,"Account#"&amp;$R$15)+[2]!HsGetValue("FCC","Scenario#"&amp;$B$2,"Years#"&amp;$B$4,"Period#"&amp;$B$3,"View#"&amp;$B$10,"Consolidation#"&amp;$B$13,"Data Source#"&amp;$B$11,"Intercompany#"&amp;$B$14,"Movement#"&amp;$B$12,"Custom1#"&amp;$B$6,"Custom2#"&amp;$B$7,"Custom3#"&amp;$B$8,"Custom4#"&amp;$B$9,"Entity#"&amp;$B94,"Account#"&amp;$R$16)),2)</f>
        <v>#VALUE!</v>
      </c>
      <c r="S94" s="108" t="e">
        <f>ROUND(([2]!HsGetValue("FCC","Scenario#"&amp;$B$2,"Years#"&amp;$B$4,"Period#"&amp;$B$3,"View#"&amp;$B$10,"Consolidation#"&amp;$B$13,"Data Source#"&amp;$B$11,"Intercompany#"&amp;$B$14,"Movement#"&amp;$B$12,"Custom1#"&amp;$B$6,"Custom2#"&amp;$B$7,"Custom3#"&amp;$B$8,"Custom4#"&amp;$B$9,"Entity#"&amp;$B94,"Account#"&amp;$S$15)),2)</f>
        <v>#VALUE!</v>
      </c>
      <c r="T94" s="189" t="e">
        <f>ROUND(([2]!HsGetValue("FCC","Scenario#"&amp;$B$2,"Years#"&amp;$B$4,"Period#"&amp;$B$3,"View#"&amp;$B$10,"Consolidation#"&amp;$B$13,"Data Source#"&amp;$B$11,"Intercompany#"&amp;$B$14,"Movement#"&amp;$B$12,"Custom1#"&amp;$B$6,"Custom2#"&amp;$B$7,"Custom3#"&amp;$B$8,"Custom4#"&amp;$B$9,"Entity#"&amp;$B94,"Account#"&amp;$T$15)),2)</f>
        <v>#VALUE!</v>
      </c>
      <c r="U94" s="189" t="e">
        <f>ROUND(([2]!HsGetValue("FCC","Scenario#"&amp;$B$2,"Years#"&amp;$B$4,"Period#"&amp;$B$3,"View#"&amp;$B$10,"Consolidation#"&amp;$B$13,"Data Source#"&amp;$B$11,"Intercompany#"&amp;$B$14,"Movement#"&amp;$B$12,"Custom1#"&amp;$B$6,"Custom2#"&amp;$B$7,"Custom3#"&amp;$B$8,"Custom4#"&amp;$B$9,"Entity#"&amp;$B94,"Account#"&amp;$U$15)),2)</f>
        <v>#VALUE!</v>
      </c>
      <c r="V94" s="189"/>
      <c r="W94" s="108" t="e">
        <f>ROUND(([2]!HsGetValue("FCC","Scenario#"&amp;$B$2,"Years#"&amp;$B$4,"Period#"&amp;$B$3,"View#"&amp;$B$10,"Consolidation#"&amp;$B$13,"Data Source#"&amp;$B$11,"Intercompany#"&amp;$B$14,"Movement#"&amp;$B$12,"Custom1#"&amp;$B$6,"Custom2#"&amp;$B$7,"Custom3#"&amp;$B$8,"Custom4#"&amp;$B$9,"Entity#"&amp;$B94,"Account#"&amp;$W$15)),2)</f>
        <v>#VALUE!</v>
      </c>
      <c r="X94" s="189" t="e">
        <f>ROUND(([2]!HsGetValue("FCC","Scenario#"&amp;$B$2,"Years#"&amp;$B$4,"Period#"&amp;$B$3,"View#"&amp;$B$10,"Consolidation#"&amp;$B$13,"Data Source#"&amp;$B$11,"Intercompany#"&amp;$B$14,"Movement#"&amp;$B$12,"Custom1#"&amp;$B$6,"Custom2#"&amp;$B$7,"Custom3#"&amp;$B$8,"Custom4#"&amp;$B$9,"Entity#"&amp;$B94,"Account#"&amp;$X$15)),2)</f>
        <v>#VALUE!</v>
      </c>
      <c r="Y94" s="189" t="e">
        <f>ROUND(([2]!HsGetValue("FCC","Scenario#"&amp;$B$2,"Years#"&amp;$B$4,"Period#"&amp;$B$3,"View#"&amp;$B$10,"Consolidation#"&amp;$B$13,"Data Source#"&amp;$B$11,"Intercompany#"&amp;$B$14,"Movement#"&amp;$B$12,"Custom1#"&amp;$B$6,"Custom2#"&amp;$B$7,"Custom3#"&amp;$B$8,"Custom4#"&amp;$B$9,"Entity#"&amp;$B94,"Account#"&amp;$Y$15)+[2]!HsGetValue("FCC","Scenario#"&amp;$B$2,"Years#"&amp;$B$4,"Period#"&amp;$B$3,"View#"&amp;$B$10,"Consolidation#"&amp;$B$13,"Data Source#"&amp;$B$11,"Intercompany#"&amp;$B$14,"Movement#"&amp;$B$12,"Custom1#"&amp;$B$6,"Custom2#"&amp;$B$7,"Custom3#"&amp;$B$8,"Custom4#"&amp;$B$9,"Entity#"&amp;$B94,"Account#"&amp;$Y$16)),2)</f>
        <v>#VALUE!</v>
      </c>
    </row>
    <row r="95" spans="1:25" ht="15" customHeight="1">
      <c r="A95" s="29" t="s">
        <v>387</v>
      </c>
      <c r="B95" s="29" t="s">
        <v>337</v>
      </c>
      <c r="C95" s="29">
        <v>91900</v>
      </c>
      <c r="D95" s="29" t="s">
        <v>151</v>
      </c>
      <c r="E95" t="s">
        <v>109</v>
      </c>
      <c r="F95" s="22" t="e">
        <f t="shared" si="6"/>
        <v>#VALUE!</v>
      </c>
      <c r="G95" s="189" t="e">
        <f>ROUND(([2]!HsGetValue("FCC","Scenario#"&amp;$B$2,"Years#"&amp;$B$4,"Period#"&amp;$B$3,"View#"&amp;$B$10,"Consolidation#"&amp;$B$13,"Data Source#"&amp;B$11,"Intercompany#"&amp;$B$14,"Movement#"&amp;$B$12,"Custom1#"&amp;$B$6,"Custom2#"&amp;$B$7,"Custom3#"&amp;$B$8,"Custom4#"&amp;$B$9,"Entity#"&amp;$B95,"Account#"&amp;$G$15)+[2]!HsGetValue("FCC","Scenario#"&amp;$B$2,"Years#"&amp;$B$4,"Period#"&amp;$B$3,"View#"&amp;$B$10,"Consolidation#"&amp;$B$13,"Data Source#"&amp;B$11,"Intercompany#"&amp;$B$14,"Movement#"&amp;$B$12,"Custom1#"&amp;$B$6,"Custom2#"&amp;$B$7,"Custom3#"&amp;$B$8,"Custom4#"&amp;$B$9,"Entity#"&amp;$B95,"Account#"&amp;$G$16)),2)</f>
        <v>#VALUE!</v>
      </c>
      <c r="H95" s="189" t="e">
        <f>ROUND(([2]!HsGetValue("FCC","Scenario#"&amp;$B$2,"Years#"&amp;$B$4,"Period#"&amp;$B$3,"View#"&amp;$B$10,"Consolidation#"&amp;$B$13,"Data Source#"&amp;$B$11,"Intercompany#"&amp;$B$14,"Movement#"&amp;$B$12,"Custom1#"&amp;$B$6,"Custom2#"&amp;$B$7,"Custom3#"&amp;$B$8,"Custom4#"&amp;$B$9,"Entity#"&amp;$B95,"Account#"&amp;$H$15)+[2]!HsGetValue("FCC","Scenario#"&amp;$B$2,"Years#"&amp;$B$4,"Period#"&amp;$B$3,"View#"&amp;$B$10,"Consolidation#"&amp;$B$13,"Data Source#"&amp;$B$11,"Intercompany#"&amp;$B$14,"Movement#"&amp;$B$12,"Custom1#"&amp;$B$6,"Custom2#"&amp;$B$7,"Custom3#"&amp;$B$8,"Custom4#"&amp;$B$9,"Entity#"&amp;$B95,"Account#"&amp;$H$16)),2)</f>
        <v>#VALUE!</v>
      </c>
      <c r="I95" s="108" t="e">
        <f>ROUND(([2]!HsGetValue("FCC","Scenario#"&amp;$B$2,"Years#"&amp;$B$4,"Period#"&amp;$B$3,"View#"&amp;$B$10,"Consolidation#"&amp;$B$13,"Data Source#"&amp;$B$11,"Intercompany#"&amp;$B$14,"Movement#"&amp;$B$12,"Custom1#"&amp;$B$6,"Custom2#"&amp;$B$7,"Custom3#"&amp;$B$8,"Custom4#"&amp;$B$9,"Entity#"&amp;$B95,"Account#"&amp;$I$15)+[2]!HsGetValue("FCC","Scenario#"&amp;$B$2,"Years#"&amp;$B$4,"Period#"&amp;$B$3,"View#"&amp;$B$10,"Consolidation#"&amp;$B$13,"Data Source#"&amp;$B$11,"Intercompany#"&amp;$B$14,"Movement#"&amp;$B$12,"Custom1#"&amp;$B$6,"Custom2#"&amp;$B$7,"Custom3#"&amp;$B$8,"Custom4#"&amp;$B$9,"Entity#"&amp;$B95,"Account#"&amp;$I$16)+[2]!HsGetValue("FCC","Scenario#"&amp;$B$2,"Years#"&amp;$B$4,"Period#"&amp;$B$3,"View#"&amp;$B$10,"Consolidation#"&amp;$B$13,"Data Source#"&amp;$B$11,"Intercompany#"&amp;$B$14,"Movement#"&amp;$B$12,"Custom1#"&amp;$B$6,"Custom2#"&amp;$B$7,"Custom3#"&amp;$B$8,"Custom4#"&amp;$B$9,"Entity#"&amp;$B95,"Account#"&amp;$I$17)),2)</f>
        <v>#VALUE!</v>
      </c>
      <c r="J95" s="191" t="e">
        <f>ROUND(([2]!HsGetValue("FCC","Scenario#"&amp;$B$2,"Years#"&amp;$B$4,"Period#"&amp;$B$3,"View#"&amp;$B$10,"Consolidation#"&amp;$B$13,"Data Source#"&amp;$B$11,"Intercompany#"&amp;$B$14,"Movement#"&amp;$B$12,"Custom1#"&amp;$B$6,"Custom2#"&amp;$B$7,"Custom3#"&amp;$B$8,"Custom4#"&amp;$B$9,"Entity#"&amp;$B95,"Account#"&amp;$J$15)+[2]!HsGetValue("FCC","Scenario#"&amp;$B$2,"Years#"&amp;$B$4,"Period#"&amp;$B$3,"View#"&amp;$B$10,"Consolidation#"&amp;$B$13,"Data Source#"&amp;$B$11,"Intercompany#"&amp;$B$14,"Movement#"&amp;$B$12,"Custom1#"&amp;$B$6,"Custom2#"&amp;$B$7,"Custom3#"&amp;$B$8,"Custom4#"&amp;$B$9,"Entity#"&amp;$B95,"Account#"&amp;$J$16)),2)</f>
        <v>#VALUE!</v>
      </c>
      <c r="K95" s="108" t="e">
        <f>ROUND(([2]!HsGetValue("FCC","Scenario#"&amp;$B$2,"Years#"&amp;$B$4,"Period#"&amp;$B$3,"View#"&amp;$B$10,"Consolidation#"&amp;$B$13,"Data Source#"&amp;$B$11,"Intercompany#"&amp;$B$14,"Movement#"&amp;$B$12,"Custom1#"&amp;$B$6,"Custom2#"&amp;$B$7,"Custom3#"&amp;$B$8,"Custom4#"&amp;$B$9,"Entity#"&amp;$B95,"Account#"&amp;$K$13)+[2]!HsGetValue("FCC","Scenario#"&amp;$B$2,"Years#"&amp;$B$4,"Period#"&amp;$B$3,"View#"&amp;$B$10,"Consolidation#"&amp;$B$13,"Data Source#"&amp;$B$11,"Intercompany#"&amp;$B$14,"Movement#"&amp;$B$12,"Custom1#"&amp;$B$6,"Custom2#"&amp;$B$7,"Custom3#"&amp;$B$8,"Custom4#"&amp;$B$9,"Entity#"&amp;$B95,"Account#"&amp;$K$14)+[2]!HsGetValue("FCC","Scenario#"&amp;$B$2,"Years#"&amp;$B$4,"Period#"&amp;$B$3,"View#"&amp;$B$10,"Consolidation#"&amp;$B$13,"Data Source#"&amp;$B$11,"Intercompany#"&amp;$B$14,"Movement#"&amp;$B$12,"Custom1#"&amp;$B$6,"Custom2#"&amp;$B$7,"Custom3#"&amp;$B$8,"Custom4#"&amp;$B$9,"Entity#"&amp;$B95,"Account#"&amp;$K$15)+[2]!HsGetValue("FCC","Scenario#"&amp;$B$2,"Years#"&amp;$B$4,"Period#"&amp;$B$3,"View#"&amp;$B$10,"Consolidation#"&amp;$B$13,"Data Source#"&amp;$B$11,"Intercompany#"&amp;$B$14,"Movement#"&amp;$B$12,"Custom1#"&amp;$B$6,"Custom2#"&amp;$B$7,"Custom3#"&amp;$B$8,"Custom4#"&amp;$B$9,"Entity#"&amp;$B95,"Account#"&amp;$K$16)+[2]!HsGetValue("FCC","Scenario#"&amp;$B$2,"Years#"&amp;$B$4,"Period#"&amp;$B$3,"View#"&amp;$B$10,"Consolidation#"&amp;$B$13,"Data Source#"&amp;$B$11,"Intercompany#"&amp;$B$14,"Movement#"&amp;$B$12,"Custom1#"&amp;$B$6,"Custom2#"&amp;$B$7,"Custom3#"&amp;$B$8,"Custom4#"&amp;$B$9,"Entity#"&amp;$B95,"Account#"&amp;$K$17)+[2]!HsGetValue("FCC","Scenario#"&amp;$B$2,"Years#"&amp;$B$4,"Period#"&amp;$B$3,"View#"&amp;$B$10,"Consolidation#"&amp;$B$13,"Data Source#"&amp;$B$11,"Intercompany#"&amp;$B$14,"Movement#"&amp;$B$12,"Custom1#"&amp;$B$6,"Custom2#"&amp;$B$7,"Custom3#"&amp;$B$8,"Custom4#"&amp;$B$9,"Entity#"&amp;$B95,"Account#"&amp;$K$18)),2)</f>
        <v>#VALUE!</v>
      </c>
      <c r="L95" s="108" t="e">
        <f>ROUND(([2]!HsGetValue("FCC","Scenario#"&amp;$B$2,"Years#"&amp;$B$4,"Period#"&amp;$B$3,"View#"&amp;$B$10,"Consolidation#"&amp;$B$13,"Data Source#"&amp;$B$11,"Intercompany#"&amp;$B$14,"Movement#"&amp;$B$12,"Custom1#"&amp;$B$6,"Custom2#"&amp;$B$7,"Custom3#"&amp;$B$8,"Custom4#"&amp;$B$9,"Entity#"&amp;$B95,"Account#"&amp;$L$17)+[2]!HsGetValue("FCC","Scenario#"&amp;$B$2,"Years#"&amp;$B$4,"Period#"&amp;$B$3,"View#"&amp;$B$10,"Consolidation#"&amp;$B$13,"Data Source#"&amp;$B$11,"Intercompany#"&amp;$B$14,"Movement#"&amp;$B$12,"Custom1#"&amp;$B$6,"Custom2#"&amp;$B$7,"Custom3#"&amp;$B$8,"Custom4#"&amp;$B$9,"Entity#"&amp;$B95,"Account#"&amp;$L$18)),2)</f>
        <v>#VALUE!</v>
      </c>
      <c r="M95" s="189" t="e">
        <f>ROUND(([2]!HsGetValue("FCC","Scenario#"&amp;$B$2,"Years#"&amp;$B$4,"Period#"&amp;$B$3,"View#"&amp;$B$10,"Consolidation#"&amp;$B$13,"Data Source#"&amp;$B$11,"Intercompany#"&amp;$B$14,"Movement#"&amp;$B$12,"Custom1#"&amp;$B$6,"Custom2#"&amp;$B$7,"Custom3#"&amp;$B$8,"Custom4#"&amp;$B$9,"Entity#"&amp;$B95,"Account#"&amp;$M$15)+[2]!HsGetValue("FCC","Scenario#"&amp;$B$2,"Years#"&amp;$B$4,"Period#"&amp;$B$3,"View#"&amp;$B$10,"Consolidation#"&amp;$B$13,"Data Source#"&amp;$B$11,"Intercompany#"&amp;$B$14,"Movement#"&amp;$B$12,"Custom1#"&amp;$B$6,"Custom2#"&amp;$B$7,"Custom3#"&amp;$B$8,"Custom4#"&amp;$B$9,"Entity#"&amp;$B95,"Account#"&amp;$M$16)),2)</f>
        <v>#VALUE!</v>
      </c>
      <c r="N95" s="189" t="e">
        <f>ROUND(([2]!HsGetValue("FCC","Scenario#"&amp;$B$2,"Years#"&amp;$B$4,"Period#"&amp;$B$3,"View#"&amp;$B$10,"Consolidation#"&amp;$B$13,"Data Source#"&amp;$B$11,"Intercompany#"&amp;$B$14,"Movement#"&amp;$B$12,"Custom1#"&amp;$B$6,"Custom2#"&amp;$B$7,"Custom3#"&amp;$B$8,"Custom4#"&amp;$B$9,"Entity#"&amp;$B95,"Account#"&amp;$N$16)+[2]!HsGetValue("FCC","Scenario#"&amp;$B$2,"Years#"&amp;$B$4,"Period#"&amp;$B$3,"View#"&amp;$B$10,"Consolidation#"&amp;$B$13,"Data Source#"&amp;$B$11,"Intercompany#"&amp;$B$14,"Movement#"&amp;$B$12,"Custom1#"&amp;$B$6,"Custom2#"&amp;$B$7,"Custom3#"&amp;$B$8,"Custom4#"&amp;$B$9,"Entity#"&amp;$B95,"Account#"&amp;$N$17)+[2]!HsGetValue("FCC","Scenario#"&amp;$B$2,"Years#"&amp;$B$4,"Period#"&amp;$B$3,"View#"&amp;$B$10,"Consolidation#"&amp;$B$13,"Data Source#"&amp;$B$11,"Intercompany#"&amp;$B$14,"Movement#"&amp;$B$12,"Custom1#"&amp;$B$6,"Custom2#"&amp;$B$7,"Custom3#"&amp;$B$8,"Custom4#"&amp;$B$9,"Entity#"&amp;$B95,"Account#"&amp;$N$18)),2)</f>
        <v>#VALUE!</v>
      </c>
      <c r="O95" s="189" t="e">
        <f>ROUND(([2]!HsGetValue("FCC","Scenario#"&amp;$B$2,"Years#"&amp;$B$4,"Period#"&amp;$B$3,"View#"&amp;$B$10,"Consolidation#"&amp;$B$13,"Data Source#"&amp;$B$11,"Intercompany#"&amp;$B$14,"Movement#"&amp;$B$12,"Custom1#"&amp;$B$6,"Custom2#"&amp;$B$7,"Custom3#"&amp;$B$8,"Custom4#"&amp;$B$9,"Entity#"&amp;$B95,"Account#"&amp;$O$15)),2)</f>
        <v>#VALUE!</v>
      </c>
      <c r="P95" s="189" t="e">
        <f>ROUND(([2]!HsGetValue("FCC","Scenario#"&amp;$B$2,"Years#"&amp;$B$4,"Period#"&amp;$B$3,"View#"&amp;$B$10,"Consolidation#"&amp;$B$13,"Data Source#"&amp;$B$11,"Intercompany#"&amp;$B$14,"Movement#"&amp;$B$12,"Custom1#"&amp;$B$6,"Custom2#"&amp;$B$7,"Custom3#"&amp;$B$8,"Custom4#"&amp;$B$9,"Entity#"&amp;$B95,"Account#"&amp;$P$15)+[2]!HsGetValue("FCC","Scenario#"&amp;$B$2,"Years#"&amp;$B$4,"Period#"&amp;$B$3,"View#"&amp;$B$10,"Consolidation#"&amp;$B$13,"Data Source#"&amp;$B$11,"Intercompany#"&amp;$B$14,"Movement#"&amp;$B$12,"Custom1#"&amp;$B$6,"Custom2#"&amp;$B$7,"Custom3#"&amp;$B$8,"Custom4#"&amp;$B$9,"Entity#"&amp;$B95,"Account#"&amp;$P$16)),2)</f>
        <v>#VALUE!</v>
      </c>
      <c r="Q95" s="189" t="e">
        <f>ROUND(([2]!HsGetValue("FCC","Scenario#"&amp;$B$2,"Years#"&amp;$B$4,"Period#"&amp;$B$3,"View#"&amp;$B$10,"Consolidation#"&amp;$B$13,"Data Source#"&amp;$B$11,"Intercompany#"&amp;$B$14,"Movement#"&amp;$B$12,"Custom1#"&amp;$B$6,"Custom2#"&amp;$B$7,"Custom3#"&amp;$B$8,"Custom4#"&amp;$B$9,"Entity#"&amp;$B95,"Account#"&amp;$Q$15)+[2]!HsGetValue("FCC","Scenario#"&amp;$B$2,"Years#"&amp;$B$4,"Period#"&amp;$B$3,"View#"&amp;$B$10,"Consolidation#"&amp;$B$13,"Data Source#"&amp;$B$11,"Intercompany#"&amp;$B$14,"Movement#"&amp;$B$12,"Custom1#"&amp;$B$6,"Custom2#"&amp;$B$7,"Custom3#"&amp;$B$8,"Custom4#"&amp;$B$9,"Entity#"&amp;$B95,"Account#"&amp;$Q$16)),2)</f>
        <v>#VALUE!</v>
      </c>
      <c r="R95" s="189" t="e">
        <f>ROUND(([2]!HsGetValue("FCC","Scenario#"&amp;$B$2,"Years#"&amp;$B$4,"Period#"&amp;$B$3,"View#"&amp;$B$10,"Consolidation#"&amp;$B$13,"Data Source#"&amp;$B$11,"Intercompany#"&amp;$B$14,"Movement#"&amp;$B$12,"Custom1#"&amp;$B$6,"Custom2#"&amp;$B$7,"Custom3#"&amp;$B$8,"Custom4#"&amp;$B$9,"Entity#"&amp;$B95,"Account#"&amp;$R$15)+[2]!HsGetValue("FCC","Scenario#"&amp;$B$2,"Years#"&amp;$B$4,"Period#"&amp;$B$3,"View#"&amp;$B$10,"Consolidation#"&amp;$B$13,"Data Source#"&amp;$B$11,"Intercompany#"&amp;$B$14,"Movement#"&amp;$B$12,"Custom1#"&amp;$B$6,"Custom2#"&amp;$B$7,"Custom3#"&amp;$B$8,"Custom4#"&amp;$B$9,"Entity#"&amp;$B95,"Account#"&amp;$R$16)),2)</f>
        <v>#VALUE!</v>
      </c>
      <c r="S95" s="108" t="e">
        <f>ROUND(([2]!HsGetValue("FCC","Scenario#"&amp;$B$2,"Years#"&amp;$B$4,"Period#"&amp;$B$3,"View#"&amp;$B$10,"Consolidation#"&amp;$B$13,"Data Source#"&amp;$B$11,"Intercompany#"&amp;$B$14,"Movement#"&amp;$B$12,"Custom1#"&amp;$B$6,"Custom2#"&amp;$B$7,"Custom3#"&amp;$B$8,"Custom4#"&amp;$B$9,"Entity#"&amp;$B95,"Account#"&amp;$S$15)),2)</f>
        <v>#VALUE!</v>
      </c>
      <c r="T95" s="189" t="e">
        <f>ROUND(([2]!HsGetValue("FCC","Scenario#"&amp;$B$2,"Years#"&amp;$B$4,"Period#"&amp;$B$3,"View#"&amp;$B$10,"Consolidation#"&amp;$B$13,"Data Source#"&amp;$B$11,"Intercompany#"&amp;$B$14,"Movement#"&amp;$B$12,"Custom1#"&amp;$B$6,"Custom2#"&amp;$B$7,"Custom3#"&amp;$B$8,"Custom4#"&amp;$B$9,"Entity#"&amp;$B95,"Account#"&amp;$T$15)),2)</f>
        <v>#VALUE!</v>
      </c>
      <c r="U95" s="189" t="e">
        <f>ROUND(([2]!HsGetValue("FCC","Scenario#"&amp;$B$2,"Years#"&amp;$B$4,"Period#"&amp;$B$3,"View#"&amp;$B$10,"Consolidation#"&amp;$B$13,"Data Source#"&amp;$B$11,"Intercompany#"&amp;$B$14,"Movement#"&amp;$B$12,"Custom1#"&amp;$B$6,"Custom2#"&amp;$B$7,"Custom3#"&amp;$B$8,"Custom4#"&amp;$B$9,"Entity#"&amp;$B95,"Account#"&amp;$U$15)),2)</f>
        <v>#VALUE!</v>
      </c>
      <c r="V95" s="189"/>
      <c r="W95" s="108" t="e">
        <f>ROUND(([2]!HsGetValue("FCC","Scenario#"&amp;$B$2,"Years#"&amp;$B$4,"Period#"&amp;$B$3,"View#"&amp;$B$10,"Consolidation#"&amp;$B$13,"Data Source#"&amp;$B$11,"Intercompany#"&amp;$B$14,"Movement#"&amp;$B$12,"Custom1#"&amp;$B$6,"Custom2#"&amp;$B$7,"Custom3#"&amp;$B$8,"Custom4#"&amp;$B$9,"Entity#"&amp;$B95,"Account#"&amp;$W$15)),2)</f>
        <v>#VALUE!</v>
      </c>
      <c r="X95" s="189" t="e">
        <f>ROUND(([2]!HsGetValue("FCC","Scenario#"&amp;$B$2,"Years#"&amp;$B$4,"Period#"&amp;$B$3,"View#"&amp;$B$10,"Consolidation#"&amp;$B$13,"Data Source#"&amp;$B$11,"Intercompany#"&amp;$B$14,"Movement#"&amp;$B$12,"Custom1#"&amp;$B$6,"Custom2#"&amp;$B$7,"Custom3#"&amp;$B$8,"Custom4#"&amp;$B$9,"Entity#"&amp;$B95,"Account#"&amp;$X$15)),2)</f>
        <v>#VALUE!</v>
      </c>
      <c r="Y95" s="189" t="e">
        <f>ROUND(([2]!HsGetValue("FCC","Scenario#"&amp;$B$2,"Years#"&amp;$B$4,"Period#"&amp;$B$3,"View#"&amp;$B$10,"Consolidation#"&amp;$B$13,"Data Source#"&amp;$B$11,"Intercompany#"&amp;$B$14,"Movement#"&amp;$B$12,"Custom1#"&amp;$B$6,"Custom2#"&amp;$B$7,"Custom3#"&amp;$B$8,"Custom4#"&amp;$B$9,"Entity#"&amp;$B95,"Account#"&amp;$Y$15)+[2]!HsGetValue("FCC","Scenario#"&amp;$B$2,"Years#"&amp;$B$4,"Period#"&amp;$B$3,"View#"&amp;$B$10,"Consolidation#"&amp;$B$13,"Data Source#"&amp;$B$11,"Intercompany#"&amp;$B$14,"Movement#"&amp;$B$12,"Custom1#"&amp;$B$6,"Custom2#"&amp;$B$7,"Custom3#"&amp;$B$8,"Custom4#"&amp;$B$9,"Entity#"&amp;$B95,"Account#"&amp;$Y$16)),2)</f>
        <v>#VALUE!</v>
      </c>
    </row>
    <row r="96" spans="1:25" ht="15" customHeight="1">
      <c r="A96" s="29" t="s">
        <v>387</v>
      </c>
      <c r="B96" s="29" t="s">
        <v>339</v>
      </c>
      <c r="C96" s="29">
        <v>92200</v>
      </c>
      <c r="D96" s="29" t="s">
        <v>151</v>
      </c>
      <c r="E96" t="s">
        <v>111</v>
      </c>
      <c r="F96" s="22" t="e">
        <f t="shared" si="6"/>
        <v>#VALUE!</v>
      </c>
      <c r="G96" s="189" t="e">
        <f>ROUND(([2]!HsGetValue("FCC","Scenario#"&amp;$B$2,"Years#"&amp;$B$4,"Period#"&amp;$B$3,"View#"&amp;$B$10,"Consolidation#"&amp;$B$13,"Data Source#"&amp;B$11,"Intercompany#"&amp;$B$14,"Movement#"&amp;$B$12,"Custom1#"&amp;$B$6,"Custom2#"&amp;$B$7,"Custom3#"&amp;$B$8,"Custom4#"&amp;$B$9,"Entity#"&amp;$B96,"Account#"&amp;$G$15)+[2]!HsGetValue("FCC","Scenario#"&amp;$B$2,"Years#"&amp;$B$4,"Period#"&amp;$B$3,"View#"&amp;$B$10,"Consolidation#"&amp;$B$13,"Data Source#"&amp;B$11,"Intercompany#"&amp;$B$14,"Movement#"&amp;$B$12,"Custom1#"&amp;$B$6,"Custom2#"&amp;$B$7,"Custom3#"&amp;$B$8,"Custom4#"&amp;$B$9,"Entity#"&amp;$B96,"Account#"&amp;$G$16)),2)</f>
        <v>#VALUE!</v>
      </c>
      <c r="H96" s="189">
        <f>1391765.88+154640.65</f>
        <v>1546406.5299999998</v>
      </c>
      <c r="I96" s="108">
        <f>439595000</f>
        <v>439595000</v>
      </c>
      <c r="J96" s="191" t="e">
        <f>ROUND(([2]!HsGetValue("FCC","Scenario#"&amp;$B$2,"Years#"&amp;$B$4,"Period#"&amp;$B$3,"View#"&amp;$B$10,"Consolidation#"&amp;$B$13,"Data Source#"&amp;$B$11,"Intercompany#"&amp;$B$14,"Movement#"&amp;$B$12,"Custom1#"&amp;$B$6,"Custom2#"&amp;$B$7,"Custom3#"&amp;$B$8,"Custom4#"&amp;$B$9,"Entity#"&amp;$B96,"Account#"&amp;$J$15)+[2]!HsGetValue("FCC","Scenario#"&amp;$B$2,"Years#"&amp;$B$4,"Period#"&amp;$B$3,"View#"&amp;$B$10,"Consolidation#"&amp;$B$13,"Data Source#"&amp;$B$11,"Intercompany#"&amp;$B$14,"Movement#"&amp;$B$12,"Custom1#"&amp;$B$6,"Custom2#"&amp;$B$7,"Custom3#"&amp;$B$8,"Custom4#"&amp;$B$9,"Entity#"&amp;$B96,"Account#"&amp;$J$16)),2)</f>
        <v>#VALUE!</v>
      </c>
      <c r="K96" s="108">
        <v>505547.52000000002</v>
      </c>
      <c r="L96" s="108">
        <v>2237511</v>
      </c>
      <c r="M96" s="189">
        <v>43063293.369999997</v>
      </c>
      <c r="N96" s="189">
        <v>27497550.18</v>
      </c>
      <c r="O96" s="189" t="e">
        <f>ROUND(([2]!HsGetValue("FCC","Scenario#"&amp;$B$2,"Years#"&amp;$B$4,"Period#"&amp;$B$3,"View#"&amp;$B$10,"Consolidation#"&amp;$B$13,"Data Source#"&amp;$B$11,"Intercompany#"&amp;$B$14,"Movement#"&amp;$B$12,"Custom1#"&amp;$B$6,"Custom2#"&amp;$B$7,"Custom3#"&amp;$B$8,"Custom4#"&amp;$B$9,"Entity#"&amp;$B96,"Account#"&amp;$O$15)),2)</f>
        <v>#VALUE!</v>
      </c>
      <c r="P96" s="189" t="e">
        <f>ROUND(([2]!HsGetValue("FCC","Scenario#"&amp;$B$2,"Years#"&amp;$B$4,"Period#"&amp;$B$3,"View#"&amp;$B$10,"Consolidation#"&amp;$B$13,"Data Source#"&amp;$B$11,"Intercompany#"&amp;$B$14,"Movement#"&amp;$B$12,"Custom1#"&amp;$B$6,"Custom2#"&amp;$B$7,"Custom3#"&amp;$B$8,"Custom4#"&amp;$B$9,"Entity#"&amp;$B96,"Account#"&amp;$P$15)+[2]!HsGetValue("FCC","Scenario#"&amp;$B$2,"Years#"&amp;$B$4,"Period#"&amp;$B$3,"View#"&amp;$B$10,"Consolidation#"&amp;$B$13,"Data Source#"&amp;$B$11,"Intercompany#"&amp;$B$14,"Movement#"&amp;$B$12,"Custom1#"&amp;$B$6,"Custom2#"&amp;$B$7,"Custom3#"&amp;$B$8,"Custom4#"&amp;$B$9,"Entity#"&amp;$B96,"Account#"&amp;$P$16)),2)</f>
        <v>#VALUE!</v>
      </c>
      <c r="Q96" s="189" t="e">
        <f>ROUND(([2]!HsGetValue("FCC","Scenario#"&amp;$B$2,"Years#"&amp;$B$4,"Period#"&amp;$B$3,"View#"&amp;$B$10,"Consolidation#"&amp;$B$13,"Data Source#"&amp;$B$11,"Intercompany#"&amp;$B$14,"Movement#"&amp;$B$12,"Custom1#"&amp;$B$6,"Custom2#"&amp;$B$7,"Custom3#"&amp;$B$8,"Custom4#"&amp;$B$9,"Entity#"&amp;$B96,"Account#"&amp;$Q$15)+[2]!HsGetValue("FCC","Scenario#"&amp;$B$2,"Years#"&amp;$B$4,"Period#"&amp;$B$3,"View#"&amp;$B$10,"Consolidation#"&amp;$B$13,"Data Source#"&amp;$B$11,"Intercompany#"&amp;$B$14,"Movement#"&amp;$B$12,"Custom1#"&amp;$B$6,"Custom2#"&amp;$B$7,"Custom3#"&amp;$B$8,"Custom4#"&amp;$B$9,"Entity#"&amp;$B96,"Account#"&amp;$Q$16)),2)</f>
        <v>#VALUE!</v>
      </c>
      <c r="R96" s="189" t="e">
        <f>ROUND(([2]!HsGetValue("FCC","Scenario#"&amp;$B$2,"Years#"&amp;$B$4,"Period#"&amp;$B$3,"View#"&amp;$B$10,"Consolidation#"&amp;$B$13,"Data Source#"&amp;$B$11,"Intercompany#"&amp;$B$14,"Movement#"&amp;$B$12,"Custom1#"&amp;$B$6,"Custom2#"&amp;$B$7,"Custom3#"&amp;$B$8,"Custom4#"&amp;$B$9,"Entity#"&amp;$B96,"Account#"&amp;$R$15)+[2]!HsGetValue("FCC","Scenario#"&amp;$B$2,"Years#"&amp;$B$4,"Period#"&amp;$B$3,"View#"&amp;$B$10,"Consolidation#"&amp;$B$13,"Data Source#"&amp;$B$11,"Intercompany#"&amp;$B$14,"Movement#"&amp;$B$12,"Custom1#"&amp;$B$6,"Custom2#"&amp;$B$7,"Custom3#"&amp;$B$8,"Custom4#"&amp;$B$9,"Entity#"&amp;$B96,"Account#"&amp;$R$16)),2)</f>
        <v>#VALUE!</v>
      </c>
      <c r="S96" s="108" t="e">
        <f>ROUND(([2]!HsGetValue("FCC","Scenario#"&amp;$B$2,"Years#"&amp;$B$4,"Period#"&amp;$B$3,"View#"&amp;$B$10,"Consolidation#"&amp;$B$13,"Data Source#"&amp;$B$11,"Intercompany#"&amp;$B$14,"Movement#"&amp;$B$12,"Custom1#"&amp;$B$6,"Custom2#"&amp;$B$7,"Custom3#"&amp;$B$8,"Custom4#"&amp;$B$9,"Entity#"&amp;$B96,"Account#"&amp;$S$15)),2)</f>
        <v>#VALUE!</v>
      </c>
      <c r="T96" s="189" t="e">
        <f>ROUND(([2]!HsGetValue("FCC","Scenario#"&amp;$B$2,"Years#"&amp;$B$4,"Period#"&amp;$B$3,"View#"&amp;$B$10,"Consolidation#"&amp;$B$13,"Data Source#"&amp;$B$11,"Intercompany#"&amp;$B$14,"Movement#"&amp;$B$12,"Custom1#"&amp;$B$6,"Custom2#"&amp;$B$7,"Custom3#"&amp;$B$8,"Custom4#"&amp;$B$9,"Entity#"&amp;$B96,"Account#"&amp;$T$15)),2)</f>
        <v>#VALUE!</v>
      </c>
      <c r="U96" s="189" t="e">
        <f>ROUND(([2]!HsGetValue("FCC","Scenario#"&amp;$B$2,"Years#"&amp;$B$4,"Period#"&amp;$B$3,"View#"&amp;$B$10,"Consolidation#"&amp;$B$13,"Data Source#"&amp;$B$11,"Intercompany#"&amp;$B$14,"Movement#"&amp;$B$12,"Custom1#"&amp;$B$6,"Custom2#"&amp;$B$7,"Custom3#"&amp;$B$8,"Custom4#"&amp;$B$9,"Entity#"&amp;$B96,"Account#"&amp;$U$15)),2)</f>
        <v>#VALUE!</v>
      </c>
      <c r="V96" s="189"/>
      <c r="W96" s="108" t="e">
        <f>ROUND(([2]!HsGetValue("FCC","Scenario#"&amp;$B$2,"Years#"&amp;$B$4,"Period#"&amp;$B$3,"View#"&amp;$B$10,"Consolidation#"&amp;$B$13,"Data Source#"&amp;$B$11,"Intercompany#"&amp;$B$14,"Movement#"&amp;$B$12,"Custom1#"&amp;$B$6,"Custom2#"&amp;$B$7,"Custom3#"&amp;$B$8,"Custom4#"&amp;$B$9,"Entity#"&amp;$B96,"Account#"&amp;$W$15)),2)</f>
        <v>#VALUE!</v>
      </c>
      <c r="X96" s="189" t="e">
        <f>ROUND(([2]!HsGetValue("FCC","Scenario#"&amp;$B$2,"Years#"&amp;$B$4,"Period#"&amp;$B$3,"View#"&amp;$B$10,"Consolidation#"&amp;$B$13,"Data Source#"&amp;$B$11,"Intercompany#"&amp;$B$14,"Movement#"&amp;$B$12,"Custom1#"&amp;$B$6,"Custom2#"&amp;$B$7,"Custom3#"&amp;$B$8,"Custom4#"&amp;$B$9,"Entity#"&amp;$B96,"Account#"&amp;$X$15)),2)</f>
        <v>#VALUE!</v>
      </c>
      <c r="Y96" s="189" t="e">
        <f>ROUND(([2]!HsGetValue("FCC","Scenario#"&amp;$B$2,"Years#"&amp;$B$4,"Period#"&amp;$B$3,"View#"&amp;$B$10,"Consolidation#"&amp;$B$13,"Data Source#"&amp;$B$11,"Intercompany#"&amp;$B$14,"Movement#"&amp;$B$12,"Custom1#"&amp;$B$6,"Custom2#"&amp;$B$7,"Custom3#"&amp;$B$8,"Custom4#"&amp;$B$9,"Entity#"&amp;$B96,"Account#"&amp;$Y$15)+[2]!HsGetValue("FCC","Scenario#"&amp;$B$2,"Years#"&amp;$B$4,"Period#"&amp;$B$3,"View#"&amp;$B$10,"Consolidation#"&amp;$B$13,"Data Source#"&amp;$B$11,"Intercompany#"&amp;$B$14,"Movement#"&amp;$B$12,"Custom1#"&amp;$B$6,"Custom2#"&amp;$B$7,"Custom3#"&amp;$B$8,"Custom4#"&amp;$B$9,"Entity#"&amp;$B96,"Account#"&amp;$Y$16)),2)</f>
        <v>#VALUE!</v>
      </c>
    </row>
    <row r="97" spans="1:25" ht="15" customHeight="1">
      <c r="A97" s="29" t="s">
        <v>387</v>
      </c>
      <c r="B97" s="29" t="s">
        <v>340</v>
      </c>
      <c r="C97" s="29">
        <v>92300</v>
      </c>
      <c r="D97" s="29" t="s">
        <v>151</v>
      </c>
      <c r="E97" t="s">
        <v>157</v>
      </c>
      <c r="F97" s="22" t="e">
        <f t="shared" si="6"/>
        <v>#VALUE!</v>
      </c>
      <c r="G97" s="189" t="e">
        <f>ROUND(([2]!HsGetValue("FCC","Scenario#"&amp;$B$2,"Years#"&amp;$B$4,"Period#"&amp;$B$3,"View#"&amp;$B$10,"Consolidation#"&amp;$B$13,"Data Source#"&amp;B$11,"Intercompany#"&amp;$B$14,"Movement#"&amp;$B$12,"Custom1#"&amp;$B$6,"Custom2#"&amp;$B$7,"Custom3#"&amp;$B$8,"Custom4#"&amp;$B$9,"Entity#"&amp;$B97,"Account#"&amp;$G$15)+[2]!HsGetValue("FCC","Scenario#"&amp;$B$2,"Years#"&amp;$B$4,"Period#"&amp;$B$3,"View#"&amp;$B$10,"Consolidation#"&amp;$B$13,"Data Source#"&amp;B$11,"Intercompany#"&amp;$B$14,"Movement#"&amp;$B$12,"Custom1#"&amp;$B$6,"Custom2#"&amp;$B$7,"Custom3#"&amp;$B$8,"Custom4#"&amp;$B$9,"Entity#"&amp;$B97,"Account#"&amp;$G$16)),2)</f>
        <v>#VALUE!</v>
      </c>
      <c r="H97" s="189" t="e">
        <f>ROUND(([2]!HsGetValue("FCC","Scenario#"&amp;$B$2,"Years#"&amp;$B$4,"Period#"&amp;$B$3,"View#"&amp;$B$10,"Consolidation#"&amp;$B$13,"Data Source#"&amp;$B$11,"Intercompany#"&amp;$B$14,"Movement#"&amp;$B$12,"Custom1#"&amp;$B$6,"Custom2#"&amp;$B$7,"Custom3#"&amp;$B$8,"Custom4#"&amp;$B$9,"Entity#"&amp;$B97,"Account#"&amp;$H$15)+[2]!HsGetValue("FCC","Scenario#"&amp;$B$2,"Years#"&amp;$B$4,"Period#"&amp;$B$3,"View#"&amp;$B$10,"Consolidation#"&amp;$B$13,"Data Source#"&amp;$B$11,"Intercompany#"&amp;$B$14,"Movement#"&amp;$B$12,"Custom1#"&amp;$B$6,"Custom2#"&amp;$B$7,"Custom3#"&amp;$B$8,"Custom4#"&amp;$B$9,"Entity#"&amp;$B97,"Account#"&amp;$H$16)),2)</f>
        <v>#VALUE!</v>
      </c>
      <c r="I97" s="108" t="e">
        <f>ROUND(([2]!HsGetValue("FCC","Scenario#"&amp;$B$2,"Years#"&amp;$B$4,"Period#"&amp;$B$3,"View#"&amp;$B$10,"Consolidation#"&amp;$B$13,"Data Source#"&amp;$B$11,"Intercompany#"&amp;$B$14,"Movement#"&amp;$B$12,"Custom1#"&amp;$B$6,"Custom2#"&amp;$B$7,"Custom3#"&amp;$B$8,"Custom4#"&amp;$B$9,"Entity#"&amp;$B97,"Account#"&amp;$I$15)+[2]!HsGetValue("FCC","Scenario#"&amp;$B$2,"Years#"&amp;$B$4,"Period#"&amp;$B$3,"View#"&amp;$B$10,"Consolidation#"&amp;$B$13,"Data Source#"&amp;$B$11,"Intercompany#"&amp;$B$14,"Movement#"&amp;$B$12,"Custom1#"&amp;$B$6,"Custom2#"&amp;$B$7,"Custom3#"&amp;$B$8,"Custom4#"&amp;$B$9,"Entity#"&amp;$B97,"Account#"&amp;$I$16)+[2]!HsGetValue("FCC","Scenario#"&amp;$B$2,"Years#"&amp;$B$4,"Period#"&amp;$B$3,"View#"&amp;$B$10,"Consolidation#"&amp;$B$13,"Data Source#"&amp;$B$11,"Intercompany#"&amp;$B$14,"Movement#"&amp;$B$12,"Custom1#"&amp;$B$6,"Custom2#"&amp;$B$7,"Custom3#"&amp;$B$8,"Custom4#"&amp;$B$9,"Entity#"&amp;$B97,"Account#"&amp;$I$17)),2)</f>
        <v>#VALUE!</v>
      </c>
      <c r="J97" s="191">
        <f>1472890000+42545000</f>
        <v>1515435000</v>
      </c>
      <c r="K97" s="108" t="e">
        <f>ROUND(([2]!HsGetValue("FCC","Scenario#"&amp;$B$2,"Years#"&amp;$B$4,"Period#"&amp;$B$3,"View#"&amp;$B$10,"Consolidation#"&amp;$B$13,"Data Source#"&amp;$B$11,"Intercompany#"&amp;$B$14,"Movement#"&amp;$B$12,"Custom1#"&amp;$B$6,"Custom2#"&amp;$B$7,"Custom3#"&amp;$B$8,"Custom4#"&amp;$B$9,"Entity#"&amp;$B97,"Account#"&amp;$K$13)+[2]!HsGetValue("FCC","Scenario#"&amp;$B$2,"Years#"&amp;$B$4,"Period#"&amp;$B$3,"View#"&amp;$B$10,"Consolidation#"&amp;$B$13,"Data Source#"&amp;$B$11,"Intercompany#"&amp;$B$14,"Movement#"&amp;$B$12,"Custom1#"&amp;$B$6,"Custom2#"&amp;$B$7,"Custom3#"&amp;$B$8,"Custom4#"&amp;$B$9,"Entity#"&amp;$B97,"Account#"&amp;$K$14)+[2]!HsGetValue("FCC","Scenario#"&amp;$B$2,"Years#"&amp;$B$4,"Period#"&amp;$B$3,"View#"&amp;$B$10,"Consolidation#"&amp;$B$13,"Data Source#"&amp;$B$11,"Intercompany#"&amp;$B$14,"Movement#"&amp;$B$12,"Custom1#"&amp;$B$6,"Custom2#"&amp;$B$7,"Custom3#"&amp;$B$8,"Custom4#"&amp;$B$9,"Entity#"&amp;$B97,"Account#"&amp;$K$15)+[2]!HsGetValue("FCC","Scenario#"&amp;$B$2,"Years#"&amp;$B$4,"Period#"&amp;$B$3,"View#"&amp;$B$10,"Consolidation#"&amp;$B$13,"Data Source#"&amp;$B$11,"Intercompany#"&amp;$B$14,"Movement#"&amp;$B$12,"Custom1#"&amp;$B$6,"Custom2#"&amp;$B$7,"Custom3#"&amp;$B$8,"Custom4#"&amp;$B$9,"Entity#"&amp;$B97,"Account#"&amp;$K$16)+[2]!HsGetValue("FCC","Scenario#"&amp;$B$2,"Years#"&amp;$B$4,"Period#"&amp;$B$3,"View#"&amp;$B$10,"Consolidation#"&amp;$B$13,"Data Source#"&amp;$B$11,"Intercompany#"&amp;$B$14,"Movement#"&amp;$B$12,"Custom1#"&amp;$B$6,"Custom2#"&amp;$B$7,"Custom3#"&amp;$B$8,"Custom4#"&amp;$B$9,"Entity#"&amp;$B97,"Account#"&amp;$K$17)+[2]!HsGetValue("FCC","Scenario#"&amp;$B$2,"Years#"&amp;$B$4,"Period#"&amp;$B$3,"View#"&amp;$B$10,"Consolidation#"&amp;$B$13,"Data Source#"&amp;$B$11,"Intercompany#"&amp;$B$14,"Movement#"&amp;$B$12,"Custom1#"&amp;$B$6,"Custom2#"&amp;$B$7,"Custom3#"&amp;$B$8,"Custom4#"&amp;$B$9,"Entity#"&amp;$B97,"Account#"&amp;$K$18)),2)</f>
        <v>#VALUE!</v>
      </c>
      <c r="L97" s="108" t="e">
        <f>ROUND(([2]!HsGetValue("FCC","Scenario#"&amp;$B$2,"Years#"&amp;$B$4,"Period#"&amp;$B$3,"View#"&amp;$B$10,"Consolidation#"&amp;$B$13,"Data Source#"&amp;$B$11,"Intercompany#"&amp;$B$14,"Movement#"&amp;$B$12,"Custom1#"&amp;$B$6,"Custom2#"&amp;$B$7,"Custom3#"&amp;$B$8,"Custom4#"&amp;$B$9,"Entity#"&amp;$B97,"Account#"&amp;$L$17)+[2]!HsGetValue("FCC","Scenario#"&amp;$B$2,"Years#"&amp;$B$4,"Period#"&amp;$B$3,"View#"&amp;$B$10,"Consolidation#"&amp;$B$13,"Data Source#"&amp;$B$11,"Intercompany#"&amp;$B$14,"Movement#"&amp;$B$12,"Custom1#"&amp;$B$6,"Custom2#"&amp;$B$7,"Custom3#"&amp;$B$8,"Custom4#"&amp;$B$9,"Entity#"&amp;$B97,"Account#"&amp;$L$18)),2)</f>
        <v>#VALUE!</v>
      </c>
      <c r="M97" s="189" t="e">
        <f>ROUND(([2]!HsGetValue("FCC","Scenario#"&amp;$B$2,"Years#"&amp;$B$4,"Period#"&amp;$B$3,"View#"&amp;$B$10,"Consolidation#"&amp;$B$13,"Data Source#"&amp;$B$11,"Intercompany#"&amp;$B$14,"Movement#"&amp;$B$12,"Custom1#"&amp;$B$6,"Custom2#"&amp;$B$7,"Custom3#"&amp;$B$8,"Custom4#"&amp;$B$9,"Entity#"&amp;$B97,"Account#"&amp;$M$15)+[2]!HsGetValue("FCC","Scenario#"&amp;$B$2,"Years#"&amp;$B$4,"Period#"&amp;$B$3,"View#"&amp;$B$10,"Consolidation#"&amp;$B$13,"Data Source#"&amp;$B$11,"Intercompany#"&amp;$B$14,"Movement#"&amp;$B$12,"Custom1#"&amp;$B$6,"Custom2#"&amp;$B$7,"Custom3#"&amp;$B$8,"Custom4#"&amp;$B$9,"Entity#"&amp;$B97,"Account#"&amp;$M$16)),2)</f>
        <v>#VALUE!</v>
      </c>
      <c r="N97" s="189" t="e">
        <f>ROUND(([2]!HsGetValue("FCC","Scenario#"&amp;$B$2,"Years#"&amp;$B$4,"Period#"&amp;$B$3,"View#"&amp;$B$10,"Consolidation#"&amp;$B$13,"Data Source#"&amp;$B$11,"Intercompany#"&amp;$B$14,"Movement#"&amp;$B$12,"Custom1#"&amp;$B$6,"Custom2#"&amp;$B$7,"Custom3#"&amp;$B$8,"Custom4#"&amp;$B$9,"Entity#"&amp;$B97,"Account#"&amp;$N$16)+[2]!HsGetValue("FCC","Scenario#"&amp;$B$2,"Years#"&amp;$B$4,"Period#"&amp;$B$3,"View#"&amp;$B$10,"Consolidation#"&amp;$B$13,"Data Source#"&amp;$B$11,"Intercompany#"&amp;$B$14,"Movement#"&amp;$B$12,"Custom1#"&amp;$B$6,"Custom2#"&amp;$B$7,"Custom3#"&amp;$B$8,"Custom4#"&amp;$B$9,"Entity#"&amp;$B97,"Account#"&amp;$N$17)+[2]!HsGetValue("FCC","Scenario#"&amp;$B$2,"Years#"&amp;$B$4,"Period#"&amp;$B$3,"View#"&amp;$B$10,"Consolidation#"&amp;$B$13,"Data Source#"&amp;$B$11,"Intercompany#"&amp;$B$14,"Movement#"&amp;$B$12,"Custom1#"&amp;$B$6,"Custom2#"&amp;$B$7,"Custom3#"&amp;$B$8,"Custom4#"&amp;$B$9,"Entity#"&amp;$B97,"Account#"&amp;$N$18)),2)</f>
        <v>#VALUE!</v>
      </c>
      <c r="O97" s="189">
        <v>7992132</v>
      </c>
      <c r="P97" s="189" t="e">
        <f>ROUND(([2]!HsGetValue("FCC","Scenario#"&amp;$B$2,"Years#"&amp;$B$4,"Period#"&amp;$B$3,"View#"&amp;$B$10,"Consolidation#"&amp;$B$13,"Data Source#"&amp;$B$11,"Intercompany#"&amp;$B$14,"Movement#"&amp;$B$12,"Custom1#"&amp;$B$6,"Custom2#"&amp;$B$7,"Custom3#"&amp;$B$8,"Custom4#"&amp;$B$9,"Entity#"&amp;$B97,"Account#"&amp;$P$15)+[2]!HsGetValue("FCC","Scenario#"&amp;$B$2,"Years#"&amp;$B$4,"Period#"&amp;$B$3,"View#"&amp;$B$10,"Consolidation#"&amp;$B$13,"Data Source#"&amp;$B$11,"Intercompany#"&amp;$B$14,"Movement#"&amp;$B$12,"Custom1#"&amp;$B$6,"Custom2#"&amp;$B$7,"Custom3#"&amp;$B$8,"Custom4#"&amp;$B$9,"Entity#"&amp;$B97,"Account#"&amp;$P$16)),2)</f>
        <v>#VALUE!</v>
      </c>
      <c r="Q97" s="189" t="e">
        <f>ROUND(([2]!HsGetValue("FCC","Scenario#"&amp;$B$2,"Years#"&amp;$B$4,"Period#"&amp;$B$3,"View#"&amp;$B$10,"Consolidation#"&amp;$B$13,"Data Source#"&amp;$B$11,"Intercompany#"&amp;$B$14,"Movement#"&amp;$B$12,"Custom1#"&amp;$B$6,"Custom2#"&amp;$B$7,"Custom3#"&amp;$B$8,"Custom4#"&amp;$B$9,"Entity#"&amp;$B97,"Account#"&amp;$Q$15)+[2]!HsGetValue("FCC","Scenario#"&amp;$B$2,"Years#"&amp;$B$4,"Period#"&amp;$B$3,"View#"&amp;$B$10,"Consolidation#"&amp;$B$13,"Data Source#"&amp;$B$11,"Intercompany#"&amp;$B$14,"Movement#"&amp;$B$12,"Custom1#"&amp;$B$6,"Custom2#"&amp;$B$7,"Custom3#"&amp;$B$8,"Custom4#"&amp;$B$9,"Entity#"&amp;$B97,"Account#"&amp;$Q$16)),2)</f>
        <v>#VALUE!</v>
      </c>
      <c r="R97" s="189" t="e">
        <f>ROUND(([2]!HsGetValue("FCC","Scenario#"&amp;$B$2,"Years#"&amp;$B$4,"Period#"&amp;$B$3,"View#"&amp;$B$10,"Consolidation#"&amp;$B$13,"Data Source#"&amp;$B$11,"Intercompany#"&amp;$B$14,"Movement#"&amp;$B$12,"Custom1#"&amp;$B$6,"Custom2#"&amp;$B$7,"Custom3#"&amp;$B$8,"Custom4#"&amp;$B$9,"Entity#"&amp;$B97,"Account#"&amp;$R$15)+[2]!HsGetValue("FCC","Scenario#"&amp;$B$2,"Years#"&amp;$B$4,"Period#"&amp;$B$3,"View#"&amp;$B$10,"Consolidation#"&amp;$B$13,"Data Source#"&amp;$B$11,"Intercompany#"&amp;$B$14,"Movement#"&amp;$B$12,"Custom1#"&amp;$B$6,"Custom2#"&amp;$B$7,"Custom3#"&amp;$B$8,"Custom4#"&amp;$B$9,"Entity#"&amp;$B97,"Account#"&amp;$R$16)),2)</f>
        <v>#VALUE!</v>
      </c>
      <c r="S97" s="108" t="e">
        <f>ROUND(([2]!HsGetValue("FCC","Scenario#"&amp;$B$2,"Years#"&amp;$B$4,"Period#"&amp;$B$3,"View#"&amp;$B$10,"Consolidation#"&amp;$B$13,"Data Source#"&amp;$B$11,"Intercompany#"&amp;$B$14,"Movement#"&amp;$B$12,"Custom1#"&amp;$B$6,"Custom2#"&amp;$B$7,"Custom3#"&amp;$B$8,"Custom4#"&amp;$B$9,"Entity#"&amp;$B97,"Account#"&amp;$S$15)),2)</f>
        <v>#VALUE!</v>
      </c>
      <c r="T97" s="189" t="e">
        <f>ROUND(([2]!HsGetValue("FCC","Scenario#"&amp;$B$2,"Years#"&amp;$B$4,"Period#"&amp;$B$3,"View#"&amp;$B$10,"Consolidation#"&amp;$B$13,"Data Source#"&amp;$B$11,"Intercompany#"&amp;$B$14,"Movement#"&amp;$B$12,"Custom1#"&amp;$B$6,"Custom2#"&amp;$B$7,"Custom3#"&amp;$B$8,"Custom4#"&amp;$B$9,"Entity#"&amp;$B97,"Account#"&amp;$T$15)),2)</f>
        <v>#VALUE!</v>
      </c>
      <c r="U97" s="189" t="e">
        <f>ROUND(([2]!HsGetValue("FCC","Scenario#"&amp;$B$2,"Years#"&amp;$B$4,"Period#"&amp;$B$3,"View#"&amp;$B$10,"Consolidation#"&amp;$B$13,"Data Source#"&amp;$B$11,"Intercompany#"&amp;$B$14,"Movement#"&amp;$B$12,"Custom1#"&amp;$B$6,"Custom2#"&amp;$B$7,"Custom3#"&amp;$B$8,"Custom4#"&amp;$B$9,"Entity#"&amp;$B97,"Account#"&amp;$U$15)),2)</f>
        <v>#VALUE!</v>
      </c>
      <c r="V97" s="189"/>
      <c r="W97" s="108" t="e">
        <f>ROUND(([2]!HsGetValue("FCC","Scenario#"&amp;$B$2,"Years#"&amp;$B$4,"Period#"&amp;$B$3,"View#"&amp;$B$10,"Consolidation#"&amp;$B$13,"Data Source#"&amp;$B$11,"Intercompany#"&amp;$B$14,"Movement#"&amp;$B$12,"Custom1#"&amp;$B$6,"Custom2#"&amp;$B$7,"Custom3#"&amp;$B$8,"Custom4#"&amp;$B$9,"Entity#"&amp;$B97,"Account#"&amp;$W$15)),2)</f>
        <v>#VALUE!</v>
      </c>
      <c r="X97" s="189" t="e">
        <f>ROUND(([2]!HsGetValue("FCC","Scenario#"&amp;$B$2,"Years#"&amp;$B$4,"Period#"&amp;$B$3,"View#"&amp;$B$10,"Consolidation#"&amp;$B$13,"Data Source#"&amp;$B$11,"Intercompany#"&amp;$B$14,"Movement#"&amp;$B$12,"Custom1#"&amp;$B$6,"Custom2#"&amp;$B$7,"Custom3#"&amp;$B$8,"Custom4#"&amp;$B$9,"Entity#"&amp;$B97,"Account#"&amp;$X$15)),2)</f>
        <v>#VALUE!</v>
      </c>
      <c r="Y97" s="189" t="e">
        <f>ROUND(([2]!HsGetValue("FCC","Scenario#"&amp;$B$2,"Years#"&amp;$B$4,"Period#"&amp;$B$3,"View#"&amp;$B$10,"Consolidation#"&amp;$B$13,"Data Source#"&amp;$B$11,"Intercompany#"&amp;$B$14,"Movement#"&amp;$B$12,"Custom1#"&amp;$B$6,"Custom2#"&amp;$B$7,"Custom3#"&amp;$B$8,"Custom4#"&amp;$B$9,"Entity#"&amp;$B97,"Account#"&amp;$Y$15)+[2]!HsGetValue("FCC","Scenario#"&amp;$B$2,"Years#"&amp;$B$4,"Period#"&amp;$B$3,"View#"&amp;$B$10,"Consolidation#"&amp;$B$13,"Data Source#"&amp;$B$11,"Intercompany#"&amp;$B$14,"Movement#"&amp;$B$12,"Custom1#"&amp;$B$6,"Custom2#"&amp;$B$7,"Custom3#"&amp;$B$8,"Custom4#"&amp;$B$9,"Entity#"&amp;$B97,"Account#"&amp;$Y$16)),2)</f>
        <v>#VALUE!</v>
      </c>
    </row>
    <row r="98" spans="1:25" ht="15" customHeight="1">
      <c r="A98" s="29" t="s">
        <v>387</v>
      </c>
      <c r="B98" s="29" t="s">
        <v>341</v>
      </c>
      <c r="C98" s="29">
        <v>92400</v>
      </c>
      <c r="D98" s="29" t="s">
        <v>151</v>
      </c>
      <c r="E98" t="s">
        <v>112</v>
      </c>
      <c r="F98" s="22" t="e">
        <f t="shared" si="6"/>
        <v>#VALUE!</v>
      </c>
      <c r="G98" s="189" t="e">
        <f>ROUND(([2]!HsGetValue("FCC","Scenario#"&amp;$B$2,"Years#"&amp;$B$4,"Period#"&amp;$B$3,"View#"&amp;$B$10,"Consolidation#"&amp;$B$13,"Data Source#"&amp;B$11,"Intercompany#"&amp;$B$14,"Movement#"&amp;$B$12,"Custom1#"&amp;$B$6,"Custom2#"&amp;$B$7,"Custom3#"&amp;$B$8,"Custom4#"&amp;$B$9,"Entity#"&amp;$B98,"Account#"&amp;$G$15)+[2]!HsGetValue("FCC","Scenario#"&amp;$B$2,"Years#"&amp;$B$4,"Period#"&amp;$B$3,"View#"&amp;$B$10,"Consolidation#"&amp;$B$13,"Data Source#"&amp;B$11,"Intercompany#"&amp;$B$14,"Movement#"&amp;$B$12,"Custom1#"&amp;$B$6,"Custom2#"&amp;$B$7,"Custom3#"&amp;$B$8,"Custom4#"&amp;$B$9,"Entity#"&amp;$B98,"Account#"&amp;$G$16)),2)</f>
        <v>#VALUE!</v>
      </c>
      <c r="H98" s="189" t="e">
        <f>ROUND(([2]!HsGetValue("FCC","Scenario#"&amp;$B$2,"Years#"&amp;$B$4,"Period#"&amp;$B$3,"View#"&amp;$B$10,"Consolidation#"&amp;$B$13,"Data Source#"&amp;$B$11,"Intercompany#"&amp;$B$14,"Movement#"&amp;$B$12,"Custom1#"&amp;$B$6,"Custom2#"&amp;$B$7,"Custom3#"&amp;$B$8,"Custom4#"&amp;$B$9,"Entity#"&amp;$B98,"Account#"&amp;$H$15)+[2]!HsGetValue("FCC","Scenario#"&amp;$B$2,"Years#"&amp;$B$4,"Period#"&amp;$B$3,"View#"&amp;$B$10,"Consolidation#"&amp;$B$13,"Data Source#"&amp;$B$11,"Intercompany#"&amp;$B$14,"Movement#"&amp;$B$12,"Custom1#"&amp;$B$6,"Custom2#"&amp;$B$7,"Custom3#"&amp;$B$8,"Custom4#"&amp;$B$9,"Entity#"&amp;$B98,"Account#"&amp;$H$16)),2)</f>
        <v>#VALUE!</v>
      </c>
      <c r="I98" s="108" t="e">
        <f>ROUND(([2]!HsGetValue("FCC","Scenario#"&amp;$B$2,"Years#"&amp;$B$4,"Period#"&amp;$B$3,"View#"&amp;$B$10,"Consolidation#"&amp;$B$13,"Data Source#"&amp;$B$11,"Intercompany#"&amp;$B$14,"Movement#"&amp;$B$12,"Custom1#"&amp;$B$6,"Custom2#"&amp;$B$7,"Custom3#"&amp;$B$8,"Custom4#"&amp;$B$9,"Entity#"&amp;$B98,"Account#"&amp;$I$15)+[2]!HsGetValue("FCC","Scenario#"&amp;$B$2,"Years#"&amp;$B$4,"Period#"&amp;$B$3,"View#"&amp;$B$10,"Consolidation#"&amp;$B$13,"Data Source#"&amp;$B$11,"Intercompany#"&amp;$B$14,"Movement#"&amp;$B$12,"Custom1#"&amp;$B$6,"Custom2#"&amp;$B$7,"Custom3#"&amp;$B$8,"Custom4#"&amp;$B$9,"Entity#"&amp;$B98,"Account#"&amp;$I$16)+[2]!HsGetValue("FCC","Scenario#"&amp;$B$2,"Years#"&amp;$B$4,"Period#"&amp;$B$3,"View#"&amp;$B$10,"Consolidation#"&amp;$B$13,"Data Source#"&amp;$B$11,"Intercompany#"&amp;$B$14,"Movement#"&amp;$B$12,"Custom1#"&amp;$B$6,"Custom2#"&amp;$B$7,"Custom3#"&amp;$B$8,"Custom4#"&amp;$B$9,"Entity#"&amp;$B98,"Account#"&amp;$I$17)),2)</f>
        <v>#VALUE!</v>
      </c>
      <c r="J98" s="191" t="e">
        <f>ROUND(([2]!HsGetValue("FCC","Scenario#"&amp;$B$2,"Years#"&amp;$B$4,"Period#"&amp;$B$3,"View#"&amp;$B$10,"Consolidation#"&amp;$B$13,"Data Source#"&amp;$B$11,"Intercompany#"&amp;$B$14,"Movement#"&amp;$B$12,"Custom1#"&amp;$B$6,"Custom2#"&amp;$B$7,"Custom3#"&amp;$B$8,"Custom4#"&amp;$B$9,"Entity#"&amp;$B98,"Account#"&amp;$J$15)+[2]!HsGetValue("FCC","Scenario#"&amp;$B$2,"Years#"&amp;$B$4,"Period#"&amp;$B$3,"View#"&amp;$B$10,"Consolidation#"&amp;$B$13,"Data Source#"&amp;$B$11,"Intercompany#"&amp;$B$14,"Movement#"&amp;$B$12,"Custom1#"&amp;$B$6,"Custom2#"&amp;$B$7,"Custom3#"&amp;$B$8,"Custom4#"&amp;$B$9,"Entity#"&amp;$B98,"Account#"&amp;$J$16)),2)</f>
        <v>#VALUE!</v>
      </c>
      <c r="K98" s="108" t="e">
        <f>ROUND(([2]!HsGetValue("FCC","Scenario#"&amp;$B$2,"Years#"&amp;$B$4,"Period#"&amp;$B$3,"View#"&amp;$B$10,"Consolidation#"&amp;$B$13,"Data Source#"&amp;$B$11,"Intercompany#"&amp;$B$14,"Movement#"&amp;$B$12,"Custom1#"&amp;$B$6,"Custom2#"&amp;$B$7,"Custom3#"&amp;$B$8,"Custom4#"&amp;$B$9,"Entity#"&amp;$B98,"Account#"&amp;$K$13)+[2]!HsGetValue("FCC","Scenario#"&amp;$B$2,"Years#"&amp;$B$4,"Period#"&amp;$B$3,"View#"&amp;$B$10,"Consolidation#"&amp;$B$13,"Data Source#"&amp;$B$11,"Intercompany#"&amp;$B$14,"Movement#"&amp;$B$12,"Custom1#"&amp;$B$6,"Custom2#"&amp;$B$7,"Custom3#"&amp;$B$8,"Custom4#"&amp;$B$9,"Entity#"&amp;$B98,"Account#"&amp;$K$14)+[2]!HsGetValue("FCC","Scenario#"&amp;$B$2,"Years#"&amp;$B$4,"Period#"&amp;$B$3,"View#"&amp;$B$10,"Consolidation#"&amp;$B$13,"Data Source#"&amp;$B$11,"Intercompany#"&amp;$B$14,"Movement#"&amp;$B$12,"Custom1#"&amp;$B$6,"Custom2#"&amp;$B$7,"Custom3#"&amp;$B$8,"Custom4#"&amp;$B$9,"Entity#"&amp;$B98,"Account#"&amp;$K$15)+[2]!HsGetValue("FCC","Scenario#"&amp;$B$2,"Years#"&amp;$B$4,"Period#"&amp;$B$3,"View#"&amp;$B$10,"Consolidation#"&amp;$B$13,"Data Source#"&amp;$B$11,"Intercompany#"&amp;$B$14,"Movement#"&amp;$B$12,"Custom1#"&amp;$B$6,"Custom2#"&amp;$B$7,"Custom3#"&amp;$B$8,"Custom4#"&amp;$B$9,"Entity#"&amp;$B98,"Account#"&amp;$K$16)+[2]!HsGetValue("FCC","Scenario#"&amp;$B$2,"Years#"&amp;$B$4,"Period#"&amp;$B$3,"View#"&amp;$B$10,"Consolidation#"&amp;$B$13,"Data Source#"&amp;$B$11,"Intercompany#"&amp;$B$14,"Movement#"&amp;$B$12,"Custom1#"&amp;$B$6,"Custom2#"&amp;$B$7,"Custom3#"&amp;$B$8,"Custom4#"&amp;$B$9,"Entity#"&amp;$B98,"Account#"&amp;$K$17)+[2]!HsGetValue("FCC","Scenario#"&amp;$B$2,"Years#"&amp;$B$4,"Period#"&amp;$B$3,"View#"&amp;$B$10,"Consolidation#"&amp;$B$13,"Data Source#"&amp;$B$11,"Intercompany#"&amp;$B$14,"Movement#"&amp;$B$12,"Custom1#"&amp;$B$6,"Custom2#"&amp;$B$7,"Custom3#"&amp;$B$8,"Custom4#"&amp;$B$9,"Entity#"&amp;$B98,"Account#"&amp;$K$18)),2)</f>
        <v>#VALUE!</v>
      </c>
      <c r="L98" s="108" t="e">
        <f>ROUND(([2]!HsGetValue("FCC","Scenario#"&amp;$B$2,"Years#"&amp;$B$4,"Period#"&amp;$B$3,"View#"&amp;$B$10,"Consolidation#"&amp;$B$13,"Data Source#"&amp;$B$11,"Intercompany#"&amp;$B$14,"Movement#"&amp;$B$12,"Custom1#"&amp;$B$6,"Custom2#"&amp;$B$7,"Custom3#"&amp;$B$8,"Custom4#"&amp;$B$9,"Entity#"&amp;$B98,"Account#"&amp;$L$17)+[2]!HsGetValue("FCC","Scenario#"&amp;$B$2,"Years#"&amp;$B$4,"Period#"&amp;$B$3,"View#"&amp;$B$10,"Consolidation#"&amp;$B$13,"Data Source#"&amp;$B$11,"Intercompany#"&amp;$B$14,"Movement#"&amp;$B$12,"Custom1#"&amp;$B$6,"Custom2#"&amp;$B$7,"Custom3#"&amp;$B$8,"Custom4#"&amp;$B$9,"Entity#"&amp;$B98,"Account#"&amp;$L$18)),2)</f>
        <v>#VALUE!</v>
      </c>
      <c r="M98" s="189" t="e">
        <f>ROUND(([2]!HsGetValue("FCC","Scenario#"&amp;$B$2,"Years#"&amp;$B$4,"Period#"&amp;$B$3,"View#"&amp;$B$10,"Consolidation#"&amp;$B$13,"Data Source#"&amp;$B$11,"Intercompany#"&amp;$B$14,"Movement#"&amp;$B$12,"Custom1#"&amp;$B$6,"Custom2#"&amp;$B$7,"Custom3#"&amp;$B$8,"Custom4#"&amp;$B$9,"Entity#"&amp;$B98,"Account#"&amp;$M$15)+[2]!HsGetValue("FCC","Scenario#"&amp;$B$2,"Years#"&amp;$B$4,"Period#"&amp;$B$3,"View#"&amp;$B$10,"Consolidation#"&amp;$B$13,"Data Source#"&amp;$B$11,"Intercompany#"&amp;$B$14,"Movement#"&amp;$B$12,"Custom1#"&amp;$B$6,"Custom2#"&amp;$B$7,"Custom3#"&amp;$B$8,"Custom4#"&amp;$B$9,"Entity#"&amp;$B98,"Account#"&amp;$M$16)),2)</f>
        <v>#VALUE!</v>
      </c>
      <c r="N98" s="189" t="e">
        <f>ROUND(([2]!HsGetValue("FCC","Scenario#"&amp;$B$2,"Years#"&amp;$B$4,"Period#"&amp;$B$3,"View#"&amp;$B$10,"Consolidation#"&amp;$B$13,"Data Source#"&amp;$B$11,"Intercompany#"&amp;$B$14,"Movement#"&amp;$B$12,"Custom1#"&amp;$B$6,"Custom2#"&amp;$B$7,"Custom3#"&amp;$B$8,"Custom4#"&amp;$B$9,"Entity#"&amp;$B98,"Account#"&amp;$N$16)+[2]!HsGetValue("FCC","Scenario#"&amp;$B$2,"Years#"&amp;$B$4,"Period#"&amp;$B$3,"View#"&amp;$B$10,"Consolidation#"&amp;$B$13,"Data Source#"&amp;$B$11,"Intercompany#"&amp;$B$14,"Movement#"&amp;$B$12,"Custom1#"&amp;$B$6,"Custom2#"&amp;$B$7,"Custom3#"&amp;$B$8,"Custom4#"&amp;$B$9,"Entity#"&amp;$B98,"Account#"&amp;$N$17)+[2]!HsGetValue("FCC","Scenario#"&amp;$B$2,"Years#"&amp;$B$4,"Period#"&amp;$B$3,"View#"&amp;$B$10,"Consolidation#"&amp;$B$13,"Data Source#"&amp;$B$11,"Intercompany#"&amp;$B$14,"Movement#"&amp;$B$12,"Custom1#"&amp;$B$6,"Custom2#"&amp;$B$7,"Custom3#"&amp;$B$8,"Custom4#"&amp;$B$9,"Entity#"&amp;$B98,"Account#"&amp;$N$18)),2)</f>
        <v>#VALUE!</v>
      </c>
      <c r="O98" s="189" t="e">
        <f>ROUND(([2]!HsGetValue("FCC","Scenario#"&amp;$B$2,"Years#"&amp;$B$4,"Period#"&amp;$B$3,"View#"&amp;$B$10,"Consolidation#"&amp;$B$13,"Data Source#"&amp;$B$11,"Intercompany#"&amp;$B$14,"Movement#"&amp;$B$12,"Custom1#"&amp;$B$6,"Custom2#"&amp;$B$7,"Custom3#"&amp;$B$8,"Custom4#"&amp;$B$9,"Entity#"&amp;$B98,"Account#"&amp;$O$15)),2)</f>
        <v>#VALUE!</v>
      </c>
      <c r="P98" s="189" t="e">
        <f>ROUND(([2]!HsGetValue("FCC","Scenario#"&amp;$B$2,"Years#"&amp;$B$4,"Period#"&amp;$B$3,"View#"&amp;$B$10,"Consolidation#"&amp;$B$13,"Data Source#"&amp;$B$11,"Intercompany#"&amp;$B$14,"Movement#"&amp;$B$12,"Custom1#"&amp;$B$6,"Custom2#"&amp;$B$7,"Custom3#"&amp;$B$8,"Custom4#"&amp;$B$9,"Entity#"&amp;$B98,"Account#"&amp;$P$15)+[2]!HsGetValue("FCC","Scenario#"&amp;$B$2,"Years#"&amp;$B$4,"Period#"&amp;$B$3,"View#"&amp;$B$10,"Consolidation#"&amp;$B$13,"Data Source#"&amp;$B$11,"Intercompany#"&amp;$B$14,"Movement#"&amp;$B$12,"Custom1#"&amp;$B$6,"Custom2#"&amp;$B$7,"Custom3#"&amp;$B$8,"Custom4#"&amp;$B$9,"Entity#"&amp;$B98,"Account#"&amp;$P$16)),2)</f>
        <v>#VALUE!</v>
      </c>
      <c r="Q98" s="189" t="e">
        <f>ROUND(([2]!HsGetValue("FCC","Scenario#"&amp;$B$2,"Years#"&amp;$B$4,"Period#"&amp;$B$3,"View#"&amp;$B$10,"Consolidation#"&amp;$B$13,"Data Source#"&amp;$B$11,"Intercompany#"&amp;$B$14,"Movement#"&amp;$B$12,"Custom1#"&amp;$B$6,"Custom2#"&amp;$B$7,"Custom3#"&amp;$B$8,"Custom4#"&amp;$B$9,"Entity#"&amp;$B98,"Account#"&amp;$Q$15)+[2]!HsGetValue("FCC","Scenario#"&amp;$B$2,"Years#"&amp;$B$4,"Period#"&amp;$B$3,"View#"&amp;$B$10,"Consolidation#"&amp;$B$13,"Data Source#"&amp;$B$11,"Intercompany#"&amp;$B$14,"Movement#"&amp;$B$12,"Custom1#"&amp;$B$6,"Custom2#"&amp;$B$7,"Custom3#"&amp;$B$8,"Custom4#"&amp;$B$9,"Entity#"&amp;$B98,"Account#"&amp;$Q$16)),2)</f>
        <v>#VALUE!</v>
      </c>
      <c r="R98" s="189" t="e">
        <f>ROUND(([2]!HsGetValue("FCC","Scenario#"&amp;$B$2,"Years#"&amp;$B$4,"Period#"&amp;$B$3,"View#"&amp;$B$10,"Consolidation#"&amp;$B$13,"Data Source#"&amp;$B$11,"Intercompany#"&amp;$B$14,"Movement#"&amp;$B$12,"Custom1#"&amp;$B$6,"Custom2#"&amp;$B$7,"Custom3#"&amp;$B$8,"Custom4#"&amp;$B$9,"Entity#"&amp;$B98,"Account#"&amp;$R$15)+[2]!HsGetValue("FCC","Scenario#"&amp;$B$2,"Years#"&amp;$B$4,"Period#"&amp;$B$3,"View#"&amp;$B$10,"Consolidation#"&amp;$B$13,"Data Source#"&amp;$B$11,"Intercompany#"&amp;$B$14,"Movement#"&amp;$B$12,"Custom1#"&amp;$B$6,"Custom2#"&amp;$B$7,"Custom3#"&amp;$B$8,"Custom4#"&amp;$B$9,"Entity#"&amp;$B98,"Account#"&amp;$R$16)),2)</f>
        <v>#VALUE!</v>
      </c>
      <c r="S98" s="108" t="e">
        <f>ROUND(([2]!HsGetValue("FCC","Scenario#"&amp;$B$2,"Years#"&amp;$B$4,"Period#"&amp;$B$3,"View#"&amp;$B$10,"Consolidation#"&amp;$B$13,"Data Source#"&amp;$B$11,"Intercompany#"&amp;$B$14,"Movement#"&amp;$B$12,"Custom1#"&amp;$B$6,"Custom2#"&amp;$B$7,"Custom3#"&amp;$B$8,"Custom4#"&amp;$B$9,"Entity#"&amp;$B98,"Account#"&amp;$S$15)),2)</f>
        <v>#VALUE!</v>
      </c>
      <c r="T98" s="189" t="e">
        <f>ROUND(([2]!HsGetValue("FCC","Scenario#"&amp;$B$2,"Years#"&amp;$B$4,"Period#"&amp;$B$3,"View#"&amp;$B$10,"Consolidation#"&amp;$B$13,"Data Source#"&amp;$B$11,"Intercompany#"&amp;$B$14,"Movement#"&amp;$B$12,"Custom1#"&amp;$B$6,"Custom2#"&amp;$B$7,"Custom3#"&amp;$B$8,"Custom4#"&amp;$B$9,"Entity#"&amp;$B98,"Account#"&amp;$T$15)),2)</f>
        <v>#VALUE!</v>
      </c>
      <c r="U98" s="189" t="e">
        <f>ROUND(([2]!HsGetValue("FCC","Scenario#"&amp;$B$2,"Years#"&amp;$B$4,"Period#"&amp;$B$3,"View#"&amp;$B$10,"Consolidation#"&amp;$B$13,"Data Source#"&amp;$B$11,"Intercompany#"&amp;$B$14,"Movement#"&amp;$B$12,"Custom1#"&amp;$B$6,"Custom2#"&amp;$B$7,"Custom3#"&amp;$B$8,"Custom4#"&amp;$B$9,"Entity#"&amp;$B98,"Account#"&amp;$U$15)),2)</f>
        <v>#VALUE!</v>
      </c>
      <c r="V98" s="189"/>
      <c r="W98" s="108" t="e">
        <f>ROUND(([2]!HsGetValue("FCC","Scenario#"&amp;$B$2,"Years#"&amp;$B$4,"Period#"&amp;$B$3,"View#"&amp;$B$10,"Consolidation#"&amp;$B$13,"Data Source#"&amp;$B$11,"Intercompany#"&amp;$B$14,"Movement#"&amp;$B$12,"Custom1#"&amp;$B$6,"Custom2#"&amp;$B$7,"Custom3#"&amp;$B$8,"Custom4#"&amp;$B$9,"Entity#"&amp;$B98,"Account#"&amp;$W$15)),2)</f>
        <v>#VALUE!</v>
      </c>
      <c r="X98" s="189" t="e">
        <f>ROUND(([2]!HsGetValue("FCC","Scenario#"&amp;$B$2,"Years#"&amp;$B$4,"Period#"&amp;$B$3,"View#"&amp;$B$10,"Consolidation#"&amp;$B$13,"Data Source#"&amp;$B$11,"Intercompany#"&amp;$B$14,"Movement#"&amp;$B$12,"Custom1#"&amp;$B$6,"Custom2#"&amp;$B$7,"Custom3#"&amp;$B$8,"Custom4#"&amp;$B$9,"Entity#"&amp;$B98,"Account#"&amp;$X$15)),2)</f>
        <v>#VALUE!</v>
      </c>
      <c r="Y98" s="189" t="e">
        <f>ROUND(([2]!HsGetValue("FCC","Scenario#"&amp;$B$2,"Years#"&amp;$B$4,"Period#"&amp;$B$3,"View#"&amp;$B$10,"Consolidation#"&amp;$B$13,"Data Source#"&amp;$B$11,"Intercompany#"&amp;$B$14,"Movement#"&amp;$B$12,"Custom1#"&amp;$B$6,"Custom2#"&amp;$B$7,"Custom3#"&amp;$B$8,"Custom4#"&amp;$B$9,"Entity#"&amp;$B98,"Account#"&amp;$Y$15)+[2]!HsGetValue("FCC","Scenario#"&amp;$B$2,"Years#"&amp;$B$4,"Period#"&amp;$B$3,"View#"&amp;$B$10,"Consolidation#"&amp;$B$13,"Data Source#"&amp;$B$11,"Intercompany#"&amp;$B$14,"Movement#"&amp;$B$12,"Custom1#"&amp;$B$6,"Custom2#"&amp;$B$7,"Custom3#"&amp;$B$8,"Custom4#"&amp;$B$9,"Entity#"&amp;$B98,"Account#"&amp;$Y$16)),2)</f>
        <v>#VALUE!</v>
      </c>
    </row>
    <row r="99" spans="1:25" ht="15" customHeight="1">
      <c r="A99" s="29" t="s">
        <v>387</v>
      </c>
      <c r="B99" s="29" t="s">
        <v>342</v>
      </c>
      <c r="C99" s="29">
        <v>92600</v>
      </c>
      <c r="D99" s="29" t="s">
        <v>151</v>
      </c>
      <c r="E99" t="s">
        <v>113</v>
      </c>
      <c r="F99" s="22" t="e">
        <f t="shared" si="6"/>
        <v>#VALUE!</v>
      </c>
      <c r="G99" s="189" t="e">
        <f>ROUND(([2]!HsGetValue("FCC","Scenario#"&amp;$B$2,"Years#"&amp;$B$4,"Period#"&amp;$B$3,"View#"&amp;$B$10,"Consolidation#"&amp;$B$13,"Data Source#"&amp;B$11,"Intercompany#"&amp;$B$14,"Movement#"&amp;$B$12,"Custom1#"&amp;$B$6,"Custom2#"&amp;$B$7,"Custom3#"&amp;$B$8,"Custom4#"&amp;$B$9,"Entity#"&amp;$B99,"Account#"&amp;$G$15)+[2]!HsGetValue("FCC","Scenario#"&amp;$B$2,"Years#"&amp;$B$4,"Period#"&amp;$B$3,"View#"&amp;$B$10,"Consolidation#"&amp;$B$13,"Data Source#"&amp;B$11,"Intercompany#"&amp;$B$14,"Movement#"&amp;$B$12,"Custom1#"&amp;$B$6,"Custom2#"&amp;$B$7,"Custom3#"&amp;$B$8,"Custom4#"&amp;$B$9,"Entity#"&amp;$B99,"Account#"&amp;$G$16)),2)</f>
        <v>#VALUE!</v>
      </c>
      <c r="H99" s="189">
        <v>329230.74</v>
      </c>
      <c r="I99" s="108" t="e">
        <f>ROUND(([2]!HsGetValue("FCC","Scenario#"&amp;$B$2,"Years#"&amp;$B$4,"Period#"&amp;$B$3,"View#"&amp;$B$10,"Consolidation#"&amp;$B$13,"Data Source#"&amp;$B$11,"Intercompany#"&amp;$B$14,"Movement#"&amp;$B$12,"Custom1#"&amp;$B$6,"Custom2#"&amp;$B$7,"Custom3#"&amp;$B$8,"Custom4#"&amp;$B$9,"Entity#"&amp;$B99,"Account#"&amp;$I$15)+[2]!HsGetValue("FCC","Scenario#"&amp;$B$2,"Years#"&amp;$B$4,"Period#"&amp;$B$3,"View#"&amp;$B$10,"Consolidation#"&amp;$B$13,"Data Source#"&amp;$B$11,"Intercompany#"&amp;$B$14,"Movement#"&amp;$B$12,"Custom1#"&amp;$B$6,"Custom2#"&amp;$B$7,"Custom3#"&amp;$B$8,"Custom4#"&amp;$B$9,"Entity#"&amp;$B99,"Account#"&amp;$I$16)+[2]!HsGetValue("FCC","Scenario#"&amp;$B$2,"Years#"&amp;$B$4,"Period#"&amp;$B$3,"View#"&amp;$B$10,"Consolidation#"&amp;$B$13,"Data Source#"&amp;$B$11,"Intercompany#"&amp;$B$14,"Movement#"&amp;$B$12,"Custom1#"&amp;$B$6,"Custom2#"&amp;$B$7,"Custom3#"&amp;$B$8,"Custom4#"&amp;$B$9,"Entity#"&amp;$B99,"Account#"&amp;$I$17)),2)</f>
        <v>#VALUE!</v>
      </c>
      <c r="J99" s="191" t="e">
        <f>ROUND(([2]!HsGetValue("FCC","Scenario#"&amp;$B$2,"Years#"&amp;$B$4,"Period#"&amp;$B$3,"View#"&amp;$B$10,"Consolidation#"&amp;$B$13,"Data Source#"&amp;$B$11,"Intercompany#"&amp;$B$14,"Movement#"&amp;$B$12,"Custom1#"&amp;$B$6,"Custom2#"&amp;$B$7,"Custom3#"&amp;$B$8,"Custom4#"&amp;$B$9,"Entity#"&amp;$B99,"Account#"&amp;$J$15)+[2]!HsGetValue("FCC","Scenario#"&amp;$B$2,"Years#"&amp;$B$4,"Period#"&amp;$B$3,"View#"&amp;$B$10,"Consolidation#"&amp;$B$13,"Data Source#"&amp;$B$11,"Intercompany#"&amp;$B$14,"Movement#"&amp;$B$12,"Custom1#"&amp;$B$6,"Custom2#"&amp;$B$7,"Custom3#"&amp;$B$8,"Custom4#"&amp;$B$9,"Entity#"&amp;$B99,"Account#"&amp;$J$16)),2)</f>
        <v>#VALUE!</v>
      </c>
      <c r="K99" s="108" t="e">
        <f>ROUND(([2]!HsGetValue("FCC","Scenario#"&amp;$B$2,"Years#"&amp;$B$4,"Period#"&amp;$B$3,"View#"&amp;$B$10,"Consolidation#"&amp;$B$13,"Data Source#"&amp;$B$11,"Intercompany#"&amp;$B$14,"Movement#"&amp;$B$12,"Custom1#"&amp;$B$6,"Custom2#"&amp;$B$7,"Custom3#"&amp;$B$8,"Custom4#"&amp;$B$9,"Entity#"&amp;$B99,"Account#"&amp;$K$13)+[2]!HsGetValue("FCC","Scenario#"&amp;$B$2,"Years#"&amp;$B$4,"Period#"&amp;$B$3,"View#"&amp;$B$10,"Consolidation#"&amp;$B$13,"Data Source#"&amp;$B$11,"Intercompany#"&amp;$B$14,"Movement#"&amp;$B$12,"Custom1#"&amp;$B$6,"Custom2#"&amp;$B$7,"Custom3#"&amp;$B$8,"Custom4#"&amp;$B$9,"Entity#"&amp;$B99,"Account#"&amp;$K$14)+[2]!HsGetValue("FCC","Scenario#"&amp;$B$2,"Years#"&amp;$B$4,"Period#"&amp;$B$3,"View#"&amp;$B$10,"Consolidation#"&amp;$B$13,"Data Source#"&amp;$B$11,"Intercompany#"&amp;$B$14,"Movement#"&amp;$B$12,"Custom1#"&amp;$B$6,"Custom2#"&amp;$B$7,"Custom3#"&amp;$B$8,"Custom4#"&amp;$B$9,"Entity#"&amp;$B99,"Account#"&amp;$K$15)+[2]!HsGetValue("FCC","Scenario#"&amp;$B$2,"Years#"&amp;$B$4,"Period#"&amp;$B$3,"View#"&amp;$B$10,"Consolidation#"&amp;$B$13,"Data Source#"&amp;$B$11,"Intercompany#"&amp;$B$14,"Movement#"&amp;$B$12,"Custom1#"&amp;$B$6,"Custom2#"&amp;$B$7,"Custom3#"&amp;$B$8,"Custom4#"&amp;$B$9,"Entity#"&amp;$B99,"Account#"&amp;$K$16)+[2]!HsGetValue("FCC","Scenario#"&amp;$B$2,"Years#"&amp;$B$4,"Period#"&amp;$B$3,"View#"&amp;$B$10,"Consolidation#"&amp;$B$13,"Data Source#"&amp;$B$11,"Intercompany#"&amp;$B$14,"Movement#"&amp;$B$12,"Custom1#"&amp;$B$6,"Custom2#"&amp;$B$7,"Custom3#"&amp;$B$8,"Custom4#"&amp;$B$9,"Entity#"&amp;$B99,"Account#"&amp;$K$17)+[2]!HsGetValue("FCC","Scenario#"&amp;$B$2,"Years#"&amp;$B$4,"Period#"&amp;$B$3,"View#"&amp;$B$10,"Consolidation#"&amp;$B$13,"Data Source#"&amp;$B$11,"Intercompany#"&amp;$B$14,"Movement#"&amp;$B$12,"Custom1#"&amp;$B$6,"Custom2#"&amp;$B$7,"Custom3#"&amp;$B$8,"Custom4#"&amp;$B$9,"Entity#"&amp;$B99,"Account#"&amp;$K$18)),2)</f>
        <v>#VALUE!</v>
      </c>
      <c r="L99" s="108" t="e">
        <f>ROUND(([2]!HsGetValue("FCC","Scenario#"&amp;$B$2,"Years#"&amp;$B$4,"Period#"&amp;$B$3,"View#"&amp;$B$10,"Consolidation#"&amp;$B$13,"Data Source#"&amp;$B$11,"Intercompany#"&amp;$B$14,"Movement#"&amp;$B$12,"Custom1#"&amp;$B$6,"Custom2#"&amp;$B$7,"Custom3#"&amp;$B$8,"Custom4#"&amp;$B$9,"Entity#"&amp;$B99,"Account#"&amp;$L$17)+[2]!HsGetValue("FCC","Scenario#"&amp;$B$2,"Years#"&amp;$B$4,"Period#"&amp;$B$3,"View#"&amp;$B$10,"Consolidation#"&amp;$B$13,"Data Source#"&amp;$B$11,"Intercompany#"&amp;$B$14,"Movement#"&amp;$B$12,"Custom1#"&amp;$B$6,"Custom2#"&amp;$B$7,"Custom3#"&amp;$B$8,"Custom4#"&amp;$B$9,"Entity#"&amp;$B99,"Account#"&amp;$L$18)),2)</f>
        <v>#VALUE!</v>
      </c>
      <c r="M99" s="189" t="e">
        <f>ROUND(([2]!HsGetValue("FCC","Scenario#"&amp;$B$2,"Years#"&amp;$B$4,"Period#"&amp;$B$3,"View#"&amp;$B$10,"Consolidation#"&amp;$B$13,"Data Source#"&amp;$B$11,"Intercompany#"&amp;$B$14,"Movement#"&amp;$B$12,"Custom1#"&amp;$B$6,"Custom2#"&amp;$B$7,"Custom3#"&amp;$B$8,"Custom4#"&amp;$B$9,"Entity#"&amp;$B99,"Account#"&amp;$M$15)+[2]!HsGetValue("FCC","Scenario#"&amp;$B$2,"Years#"&amp;$B$4,"Period#"&amp;$B$3,"View#"&amp;$B$10,"Consolidation#"&amp;$B$13,"Data Source#"&amp;$B$11,"Intercompany#"&amp;$B$14,"Movement#"&amp;$B$12,"Custom1#"&amp;$B$6,"Custom2#"&amp;$B$7,"Custom3#"&amp;$B$8,"Custom4#"&amp;$B$9,"Entity#"&amp;$B99,"Account#"&amp;$M$16)),2)</f>
        <v>#VALUE!</v>
      </c>
      <c r="N99" s="189" t="e">
        <f>ROUND(([2]!HsGetValue("FCC","Scenario#"&amp;$B$2,"Years#"&amp;$B$4,"Period#"&amp;$B$3,"View#"&amp;$B$10,"Consolidation#"&amp;$B$13,"Data Source#"&amp;$B$11,"Intercompany#"&amp;$B$14,"Movement#"&amp;$B$12,"Custom1#"&amp;$B$6,"Custom2#"&amp;$B$7,"Custom3#"&amp;$B$8,"Custom4#"&amp;$B$9,"Entity#"&amp;$B99,"Account#"&amp;$N$16)+[2]!HsGetValue("FCC","Scenario#"&amp;$B$2,"Years#"&amp;$B$4,"Period#"&amp;$B$3,"View#"&amp;$B$10,"Consolidation#"&amp;$B$13,"Data Source#"&amp;$B$11,"Intercompany#"&amp;$B$14,"Movement#"&amp;$B$12,"Custom1#"&amp;$B$6,"Custom2#"&amp;$B$7,"Custom3#"&amp;$B$8,"Custom4#"&amp;$B$9,"Entity#"&amp;$B99,"Account#"&amp;$N$17)+[2]!HsGetValue("FCC","Scenario#"&amp;$B$2,"Years#"&amp;$B$4,"Period#"&amp;$B$3,"View#"&amp;$B$10,"Consolidation#"&amp;$B$13,"Data Source#"&amp;$B$11,"Intercompany#"&amp;$B$14,"Movement#"&amp;$B$12,"Custom1#"&amp;$B$6,"Custom2#"&amp;$B$7,"Custom3#"&amp;$B$8,"Custom4#"&amp;$B$9,"Entity#"&amp;$B99,"Account#"&amp;$N$18)),2)</f>
        <v>#VALUE!</v>
      </c>
      <c r="O99" s="189" t="e">
        <f>ROUND(([2]!HsGetValue("FCC","Scenario#"&amp;$B$2,"Years#"&amp;$B$4,"Period#"&amp;$B$3,"View#"&amp;$B$10,"Consolidation#"&amp;$B$13,"Data Source#"&amp;$B$11,"Intercompany#"&amp;$B$14,"Movement#"&amp;$B$12,"Custom1#"&amp;$B$6,"Custom2#"&amp;$B$7,"Custom3#"&amp;$B$8,"Custom4#"&amp;$B$9,"Entity#"&amp;$B99,"Account#"&amp;$O$15)),2)</f>
        <v>#VALUE!</v>
      </c>
      <c r="P99" s="189" t="e">
        <f>ROUND(([2]!HsGetValue("FCC","Scenario#"&amp;$B$2,"Years#"&amp;$B$4,"Period#"&amp;$B$3,"View#"&amp;$B$10,"Consolidation#"&amp;$B$13,"Data Source#"&amp;$B$11,"Intercompany#"&amp;$B$14,"Movement#"&amp;$B$12,"Custom1#"&amp;$B$6,"Custom2#"&amp;$B$7,"Custom3#"&amp;$B$8,"Custom4#"&amp;$B$9,"Entity#"&amp;$B99,"Account#"&amp;$P$15)+[2]!HsGetValue("FCC","Scenario#"&amp;$B$2,"Years#"&amp;$B$4,"Period#"&amp;$B$3,"View#"&amp;$B$10,"Consolidation#"&amp;$B$13,"Data Source#"&amp;$B$11,"Intercompany#"&amp;$B$14,"Movement#"&amp;$B$12,"Custom1#"&amp;$B$6,"Custom2#"&amp;$B$7,"Custom3#"&amp;$B$8,"Custom4#"&amp;$B$9,"Entity#"&amp;$B99,"Account#"&amp;$P$16)),2)</f>
        <v>#VALUE!</v>
      </c>
      <c r="Q99" s="189" t="e">
        <f>ROUND(([2]!HsGetValue("FCC","Scenario#"&amp;$B$2,"Years#"&amp;$B$4,"Period#"&amp;$B$3,"View#"&amp;$B$10,"Consolidation#"&amp;$B$13,"Data Source#"&amp;$B$11,"Intercompany#"&amp;$B$14,"Movement#"&amp;$B$12,"Custom1#"&amp;$B$6,"Custom2#"&amp;$B$7,"Custom3#"&amp;$B$8,"Custom4#"&amp;$B$9,"Entity#"&amp;$B99,"Account#"&amp;$Q$15)+[2]!HsGetValue("FCC","Scenario#"&amp;$B$2,"Years#"&amp;$B$4,"Period#"&amp;$B$3,"View#"&amp;$B$10,"Consolidation#"&amp;$B$13,"Data Source#"&amp;$B$11,"Intercompany#"&amp;$B$14,"Movement#"&amp;$B$12,"Custom1#"&amp;$B$6,"Custom2#"&amp;$B$7,"Custom3#"&amp;$B$8,"Custom4#"&amp;$B$9,"Entity#"&amp;$B99,"Account#"&amp;$Q$16)),2)</f>
        <v>#VALUE!</v>
      </c>
      <c r="R99" s="189" t="e">
        <f>ROUND(([2]!HsGetValue("FCC","Scenario#"&amp;$B$2,"Years#"&amp;$B$4,"Period#"&amp;$B$3,"View#"&amp;$B$10,"Consolidation#"&amp;$B$13,"Data Source#"&amp;$B$11,"Intercompany#"&amp;$B$14,"Movement#"&amp;$B$12,"Custom1#"&amp;$B$6,"Custom2#"&amp;$B$7,"Custom3#"&amp;$B$8,"Custom4#"&amp;$B$9,"Entity#"&amp;$B99,"Account#"&amp;$R$15)+[2]!HsGetValue("FCC","Scenario#"&amp;$B$2,"Years#"&amp;$B$4,"Period#"&amp;$B$3,"View#"&amp;$B$10,"Consolidation#"&amp;$B$13,"Data Source#"&amp;$B$11,"Intercompany#"&amp;$B$14,"Movement#"&amp;$B$12,"Custom1#"&amp;$B$6,"Custom2#"&amp;$B$7,"Custom3#"&amp;$B$8,"Custom4#"&amp;$B$9,"Entity#"&amp;$B99,"Account#"&amp;$R$16)),2)</f>
        <v>#VALUE!</v>
      </c>
      <c r="S99" s="108" t="e">
        <f>ROUND(([2]!HsGetValue("FCC","Scenario#"&amp;$B$2,"Years#"&amp;$B$4,"Period#"&amp;$B$3,"View#"&amp;$B$10,"Consolidation#"&amp;$B$13,"Data Source#"&amp;$B$11,"Intercompany#"&amp;$B$14,"Movement#"&amp;$B$12,"Custom1#"&amp;$B$6,"Custom2#"&amp;$B$7,"Custom3#"&amp;$B$8,"Custom4#"&amp;$B$9,"Entity#"&amp;$B99,"Account#"&amp;$S$15)),2)</f>
        <v>#VALUE!</v>
      </c>
      <c r="T99" s="189" t="e">
        <f>ROUND(([2]!HsGetValue("FCC","Scenario#"&amp;$B$2,"Years#"&amp;$B$4,"Period#"&amp;$B$3,"View#"&amp;$B$10,"Consolidation#"&amp;$B$13,"Data Source#"&amp;$B$11,"Intercompany#"&amp;$B$14,"Movement#"&amp;$B$12,"Custom1#"&amp;$B$6,"Custom2#"&amp;$B$7,"Custom3#"&amp;$B$8,"Custom4#"&amp;$B$9,"Entity#"&amp;$B99,"Account#"&amp;$T$15)),2)</f>
        <v>#VALUE!</v>
      </c>
      <c r="U99" s="189" t="e">
        <f>ROUND(([2]!HsGetValue("FCC","Scenario#"&amp;$B$2,"Years#"&amp;$B$4,"Period#"&amp;$B$3,"View#"&amp;$B$10,"Consolidation#"&amp;$B$13,"Data Source#"&amp;$B$11,"Intercompany#"&amp;$B$14,"Movement#"&amp;$B$12,"Custom1#"&amp;$B$6,"Custom2#"&amp;$B$7,"Custom3#"&amp;$B$8,"Custom4#"&amp;$B$9,"Entity#"&amp;$B99,"Account#"&amp;$U$15)),2)</f>
        <v>#VALUE!</v>
      </c>
      <c r="V99" s="189"/>
      <c r="W99" s="108" t="e">
        <f>ROUND(([2]!HsGetValue("FCC","Scenario#"&amp;$B$2,"Years#"&amp;$B$4,"Period#"&amp;$B$3,"View#"&amp;$B$10,"Consolidation#"&amp;$B$13,"Data Source#"&amp;$B$11,"Intercompany#"&amp;$B$14,"Movement#"&amp;$B$12,"Custom1#"&amp;$B$6,"Custom2#"&amp;$B$7,"Custom3#"&amp;$B$8,"Custom4#"&amp;$B$9,"Entity#"&amp;$B99,"Account#"&amp;$W$15)),2)</f>
        <v>#VALUE!</v>
      </c>
      <c r="X99" s="189" t="e">
        <f>ROUND(([2]!HsGetValue("FCC","Scenario#"&amp;$B$2,"Years#"&amp;$B$4,"Period#"&amp;$B$3,"View#"&amp;$B$10,"Consolidation#"&amp;$B$13,"Data Source#"&amp;$B$11,"Intercompany#"&amp;$B$14,"Movement#"&amp;$B$12,"Custom1#"&amp;$B$6,"Custom2#"&amp;$B$7,"Custom3#"&amp;$B$8,"Custom4#"&amp;$B$9,"Entity#"&amp;$B99,"Account#"&amp;$X$15)),2)</f>
        <v>#VALUE!</v>
      </c>
      <c r="Y99" s="189" t="e">
        <f>ROUND(([2]!HsGetValue("FCC","Scenario#"&amp;$B$2,"Years#"&amp;$B$4,"Period#"&amp;$B$3,"View#"&amp;$B$10,"Consolidation#"&amp;$B$13,"Data Source#"&amp;$B$11,"Intercompany#"&amp;$B$14,"Movement#"&amp;$B$12,"Custom1#"&amp;$B$6,"Custom2#"&amp;$B$7,"Custom3#"&amp;$B$8,"Custom4#"&amp;$B$9,"Entity#"&amp;$B99,"Account#"&amp;$Y$15)+[2]!HsGetValue("FCC","Scenario#"&amp;$B$2,"Years#"&amp;$B$4,"Period#"&amp;$B$3,"View#"&amp;$B$10,"Consolidation#"&amp;$B$13,"Data Source#"&amp;$B$11,"Intercompany#"&amp;$B$14,"Movement#"&amp;$B$12,"Custom1#"&amp;$B$6,"Custom2#"&amp;$B$7,"Custom3#"&amp;$B$8,"Custom4#"&amp;$B$9,"Entity#"&amp;$B99,"Account#"&amp;$Y$16)),2)</f>
        <v>#VALUE!</v>
      </c>
    </row>
    <row r="100" spans="1:25" ht="15" customHeight="1">
      <c r="A100" s="29" t="s">
        <v>387</v>
      </c>
      <c r="B100" s="29" t="s">
        <v>344</v>
      </c>
      <c r="C100" s="29">
        <v>92800</v>
      </c>
      <c r="D100" s="29" t="s">
        <v>151</v>
      </c>
      <c r="E100" s="1" t="s">
        <v>415</v>
      </c>
      <c r="F100" s="22" t="e">
        <f t="shared" si="6"/>
        <v>#VALUE!</v>
      </c>
      <c r="G100" s="189" t="e">
        <f>ROUND(([2]!HsGetValue("FCC","Scenario#"&amp;$B$2,"Years#"&amp;$B$4,"Period#"&amp;$B$3,"View#"&amp;$B$10,"Consolidation#"&amp;$B$13,"Data Source#"&amp;B$11,"Intercompany#"&amp;$B$14,"Movement#"&amp;$B$12,"Custom1#"&amp;$B$6,"Custom2#"&amp;$B$7,"Custom3#"&amp;$B$8,"Custom4#"&amp;$B$9,"Entity#"&amp;$B100,"Account#"&amp;$G$15)+[2]!HsGetValue("FCC","Scenario#"&amp;$B$2,"Years#"&amp;$B$4,"Period#"&amp;$B$3,"View#"&amp;$B$10,"Consolidation#"&amp;$B$13,"Data Source#"&amp;B$11,"Intercompany#"&amp;$B$14,"Movement#"&amp;$B$12,"Custom1#"&amp;$B$6,"Custom2#"&amp;$B$7,"Custom3#"&amp;$B$8,"Custom4#"&amp;$B$9,"Entity#"&amp;$B100,"Account#"&amp;$G$16)),2)</f>
        <v>#VALUE!</v>
      </c>
      <c r="H100" s="189">
        <f>370100+92525</f>
        <v>462625</v>
      </c>
      <c r="I100" s="108" t="e">
        <f>ROUND(([2]!HsGetValue("FCC","Scenario#"&amp;$B$2,"Years#"&amp;$B$4,"Period#"&amp;$B$3,"View#"&amp;$B$10,"Consolidation#"&amp;$B$13,"Data Source#"&amp;$B$11,"Intercompany#"&amp;$B$14,"Movement#"&amp;$B$12,"Custom1#"&amp;$B$6,"Custom2#"&amp;$B$7,"Custom3#"&amp;$B$8,"Custom4#"&amp;$B$9,"Entity#"&amp;$B100,"Account#"&amp;$I$15)+[2]!HsGetValue("FCC","Scenario#"&amp;$B$2,"Years#"&amp;$B$4,"Period#"&amp;$B$3,"View#"&amp;$B$10,"Consolidation#"&amp;$B$13,"Data Source#"&amp;$B$11,"Intercompany#"&amp;$B$14,"Movement#"&amp;$B$12,"Custom1#"&amp;$B$6,"Custom2#"&amp;$B$7,"Custom3#"&amp;$B$8,"Custom4#"&amp;$B$9,"Entity#"&amp;$B100,"Account#"&amp;$I$16)+[2]!HsGetValue("FCC","Scenario#"&amp;$B$2,"Years#"&amp;$B$4,"Period#"&amp;$B$3,"View#"&amp;$B$10,"Consolidation#"&amp;$B$13,"Data Source#"&amp;$B$11,"Intercompany#"&amp;$B$14,"Movement#"&amp;$B$12,"Custom1#"&amp;$B$6,"Custom2#"&amp;$B$7,"Custom3#"&amp;$B$8,"Custom4#"&amp;$B$9,"Entity#"&amp;$B100,"Account#"&amp;$I$17)),2)</f>
        <v>#VALUE!</v>
      </c>
      <c r="J100" s="191" t="e">
        <f>ROUND(([2]!HsGetValue("FCC","Scenario#"&amp;$B$2,"Years#"&amp;$B$4,"Period#"&amp;$B$3,"View#"&amp;$B$10,"Consolidation#"&amp;$B$13,"Data Source#"&amp;$B$11,"Intercompany#"&amp;$B$14,"Movement#"&amp;$B$12,"Custom1#"&amp;$B$6,"Custom2#"&amp;$B$7,"Custom3#"&amp;$B$8,"Custom4#"&amp;$B$9,"Entity#"&amp;$B100,"Account#"&amp;$J$15)+[2]!HsGetValue("FCC","Scenario#"&amp;$B$2,"Years#"&amp;$B$4,"Period#"&amp;$B$3,"View#"&amp;$B$10,"Consolidation#"&amp;$B$13,"Data Source#"&amp;$B$11,"Intercompany#"&amp;$B$14,"Movement#"&amp;$B$12,"Custom1#"&amp;$B$6,"Custom2#"&amp;$B$7,"Custom3#"&amp;$B$8,"Custom4#"&amp;$B$9,"Entity#"&amp;$B100,"Account#"&amp;$J$16)),2)</f>
        <v>#VALUE!</v>
      </c>
      <c r="K100" s="108" t="e">
        <f>ROUND(([2]!HsGetValue("FCC","Scenario#"&amp;$B$2,"Years#"&amp;$B$4,"Period#"&amp;$B$3,"View#"&amp;$B$10,"Consolidation#"&amp;$B$13,"Data Source#"&amp;$B$11,"Intercompany#"&amp;$B$14,"Movement#"&amp;$B$12,"Custom1#"&amp;$B$6,"Custom2#"&amp;$B$7,"Custom3#"&amp;$B$8,"Custom4#"&amp;$B$9,"Entity#"&amp;$B100,"Account#"&amp;$K$13)+[2]!HsGetValue("FCC","Scenario#"&amp;$B$2,"Years#"&amp;$B$4,"Period#"&amp;$B$3,"View#"&amp;$B$10,"Consolidation#"&amp;$B$13,"Data Source#"&amp;$B$11,"Intercompany#"&amp;$B$14,"Movement#"&amp;$B$12,"Custom1#"&amp;$B$6,"Custom2#"&amp;$B$7,"Custom3#"&amp;$B$8,"Custom4#"&amp;$B$9,"Entity#"&amp;$B100,"Account#"&amp;$K$14)+[2]!HsGetValue("FCC","Scenario#"&amp;$B$2,"Years#"&amp;$B$4,"Period#"&amp;$B$3,"View#"&amp;$B$10,"Consolidation#"&amp;$B$13,"Data Source#"&amp;$B$11,"Intercompany#"&amp;$B$14,"Movement#"&amp;$B$12,"Custom1#"&amp;$B$6,"Custom2#"&amp;$B$7,"Custom3#"&amp;$B$8,"Custom4#"&amp;$B$9,"Entity#"&amp;$B100,"Account#"&amp;$K$15)+[2]!HsGetValue("FCC","Scenario#"&amp;$B$2,"Years#"&amp;$B$4,"Period#"&amp;$B$3,"View#"&amp;$B$10,"Consolidation#"&amp;$B$13,"Data Source#"&amp;$B$11,"Intercompany#"&amp;$B$14,"Movement#"&amp;$B$12,"Custom1#"&amp;$B$6,"Custom2#"&amp;$B$7,"Custom3#"&amp;$B$8,"Custom4#"&amp;$B$9,"Entity#"&amp;$B100,"Account#"&amp;$K$16)+[2]!HsGetValue("FCC","Scenario#"&amp;$B$2,"Years#"&amp;$B$4,"Period#"&amp;$B$3,"View#"&amp;$B$10,"Consolidation#"&amp;$B$13,"Data Source#"&amp;$B$11,"Intercompany#"&amp;$B$14,"Movement#"&amp;$B$12,"Custom1#"&amp;$B$6,"Custom2#"&amp;$B$7,"Custom3#"&amp;$B$8,"Custom4#"&amp;$B$9,"Entity#"&amp;$B100,"Account#"&amp;$K$17)+[2]!HsGetValue("FCC","Scenario#"&amp;$B$2,"Years#"&amp;$B$4,"Period#"&amp;$B$3,"View#"&amp;$B$10,"Consolidation#"&amp;$B$13,"Data Source#"&amp;$B$11,"Intercompany#"&amp;$B$14,"Movement#"&amp;$B$12,"Custom1#"&amp;$B$6,"Custom2#"&amp;$B$7,"Custom3#"&amp;$B$8,"Custom4#"&amp;$B$9,"Entity#"&amp;$B100,"Account#"&amp;$K$18)),2)</f>
        <v>#VALUE!</v>
      </c>
      <c r="L100" s="108" t="e">
        <f>ROUND(([2]!HsGetValue("FCC","Scenario#"&amp;$B$2,"Years#"&amp;$B$4,"Period#"&amp;$B$3,"View#"&amp;$B$10,"Consolidation#"&amp;$B$13,"Data Source#"&amp;$B$11,"Intercompany#"&amp;$B$14,"Movement#"&amp;$B$12,"Custom1#"&amp;$B$6,"Custom2#"&amp;$B$7,"Custom3#"&amp;$B$8,"Custom4#"&amp;$B$9,"Entity#"&amp;$B100,"Account#"&amp;$L$17)+[2]!HsGetValue("FCC","Scenario#"&amp;$B$2,"Years#"&amp;$B$4,"Period#"&amp;$B$3,"View#"&amp;$B$10,"Consolidation#"&amp;$B$13,"Data Source#"&amp;$B$11,"Intercompany#"&amp;$B$14,"Movement#"&amp;$B$12,"Custom1#"&amp;$B$6,"Custom2#"&amp;$B$7,"Custom3#"&amp;$B$8,"Custom4#"&amp;$B$9,"Entity#"&amp;$B100,"Account#"&amp;$L$18)),2)</f>
        <v>#VALUE!</v>
      </c>
      <c r="M100" s="189" t="e">
        <f>ROUND(([2]!HsGetValue("FCC","Scenario#"&amp;$B$2,"Years#"&amp;$B$4,"Period#"&amp;$B$3,"View#"&amp;$B$10,"Consolidation#"&amp;$B$13,"Data Source#"&amp;$B$11,"Intercompany#"&amp;$B$14,"Movement#"&amp;$B$12,"Custom1#"&amp;$B$6,"Custom2#"&amp;$B$7,"Custom3#"&amp;$B$8,"Custom4#"&amp;$B$9,"Entity#"&amp;$B100,"Account#"&amp;$M$15)+[2]!HsGetValue("FCC","Scenario#"&amp;$B$2,"Years#"&amp;$B$4,"Period#"&amp;$B$3,"View#"&amp;$B$10,"Consolidation#"&amp;$B$13,"Data Source#"&amp;$B$11,"Intercompany#"&amp;$B$14,"Movement#"&amp;$B$12,"Custom1#"&amp;$B$6,"Custom2#"&amp;$B$7,"Custom3#"&amp;$B$8,"Custom4#"&amp;$B$9,"Entity#"&amp;$B100,"Account#"&amp;$M$16)),2)</f>
        <v>#VALUE!</v>
      </c>
      <c r="N100" s="189" t="e">
        <f>ROUND(([2]!HsGetValue("FCC","Scenario#"&amp;$B$2,"Years#"&amp;$B$4,"Period#"&amp;$B$3,"View#"&amp;$B$10,"Consolidation#"&amp;$B$13,"Data Source#"&amp;$B$11,"Intercompany#"&amp;$B$14,"Movement#"&amp;$B$12,"Custom1#"&amp;$B$6,"Custom2#"&amp;$B$7,"Custom3#"&amp;$B$8,"Custom4#"&amp;$B$9,"Entity#"&amp;$B100,"Account#"&amp;$N$16)+[2]!HsGetValue("FCC","Scenario#"&amp;$B$2,"Years#"&amp;$B$4,"Period#"&amp;$B$3,"View#"&amp;$B$10,"Consolidation#"&amp;$B$13,"Data Source#"&amp;$B$11,"Intercompany#"&amp;$B$14,"Movement#"&amp;$B$12,"Custom1#"&amp;$B$6,"Custom2#"&amp;$B$7,"Custom3#"&amp;$B$8,"Custom4#"&amp;$B$9,"Entity#"&amp;$B100,"Account#"&amp;$N$17)+[2]!HsGetValue("FCC","Scenario#"&amp;$B$2,"Years#"&amp;$B$4,"Period#"&amp;$B$3,"View#"&amp;$B$10,"Consolidation#"&amp;$B$13,"Data Source#"&amp;$B$11,"Intercompany#"&amp;$B$14,"Movement#"&amp;$B$12,"Custom1#"&amp;$B$6,"Custom2#"&amp;$B$7,"Custom3#"&amp;$B$8,"Custom4#"&amp;$B$9,"Entity#"&amp;$B100,"Account#"&amp;$N$18)),2)</f>
        <v>#VALUE!</v>
      </c>
      <c r="O100" s="189" t="e">
        <f>ROUND(([2]!HsGetValue("FCC","Scenario#"&amp;$B$2,"Years#"&amp;$B$4,"Period#"&amp;$B$3,"View#"&amp;$B$10,"Consolidation#"&amp;$B$13,"Data Source#"&amp;$B$11,"Intercompany#"&amp;$B$14,"Movement#"&amp;$B$12,"Custom1#"&amp;$B$6,"Custom2#"&amp;$B$7,"Custom3#"&amp;$B$8,"Custom4#"&amp;$B$9,"Entity#"&amp;$B100,"Account#"&amp;$O$15)),2)</f>
        <v>#VALUE!</v>
      </c>
      <c r="P100" s="189" t="e">
        <f>ROUND(([2]!HsGetValue("FCC","Scenario#"&amp;$B$2,"Years#"&amp;$B$4,"Period#"&amp;$B$3,"View#"&amp;$B$10,"Consolidation#"&amp;$B$13,"Data Source#"&amp;$B$11,"Intercompany#"&amp;$B$14,"Movement#"&amp;$B$12,"Custom1#"&amp;$B$6,"Custom2#"&amp;$B$7,"Custom3#"&amp;$B$8,"Custom4#"&amp;$B$9,"Entity#"&amp;$B100,"Account#"&amp;$P$15)+[2]!HsGetValue("FCC","Scenario#"&amp;$B$2,"Years#"&amp;$B$4,"Period#"&amp;$B$3,"View#"&amp;$B$10,"Consolidation#"&amp;$B$13,"Data Source#"&amp;$B$11,"Intercompany#"&amp;$B$14,"Movement#"&amp;$B$12,"Custom1#"&amp;$B$6,"Custom2#"&amp;$B$7,"Custom3#"&amp;$B$8,"Custom4#"&amp;$B$9,"Entity#"&amp;$B100,"Account#"&amp;$P$16)),2)</f>
        <v>#VALUE!</v>
      </c>
      <c r="Q100" s="189" t="e">
        <f>ROUND(([2]!HsGetValue("FCC","Scenario#"&amp;$B$2,"Years#"&amp;$B$4,"Period#"&amp;$B$3,"View#"&amp;$B$10,"Consolidation#"&amp;$B$13,"Data Source#"&amp;$B$11,"Intercompany#"&amp;$B$14,"Movement#"&amp;$B$12,"Custom1#"&amp;$B$6,"Custom2#"&amp;$B$7,"Custom3#"&amp;$B$8,"Custom4#"&amp;$B$9,"Entity#"&amp;$B100,"Account#"&amp;$Q$15)+[2]!HsGetValue("FCC","Scenario#"&amp;$B$2,"Years#"&amp;$B$4,"Period#"&amp;$B$3,"View#"&amp;$B$10,"Consolidation#"&amp;$B$13,"Data Source#"&amp;$B$11,"Intercompany#"&amp;$B$14,"Movement#"&amp;$B$12,"Custom1#"&amp;$B$6,"Custom2#"&amp;$B$7,"Custom3#"&amp;$B$8,"Custom4#"&amp;$B$9,"Entity#"&amp;$B100,"Account#"&amp;$Q$16)),2)</f>
        <v>#VALUE!</v>
      </c>
      <c r="R100" s="189" t="e">
        <f>ROUND(([2]!HsGetValue("FCC","Scenario#"&amp;$B$2,"Years#"&amp;$B$4,"Period#"&amp;$B$3,"View#"&amp;$B$10,"Consolidation#"&amp;$B$13,"Data Source#"&amp;$B$11,"Intercompany#"&amp;$B$14,"Movement#"&amp;$B$12,"Custom1#"&amp;$B$6,"Custom2#"&amp;$B$7,"Custom3#"&amp;$B$8,"Custom4#"&amp;$B$9,"Entity#"&amp;$B100,"Account#"&amp;$R$15)+[2]!HsGetValue("FCC","Scenario#"&amp;$B$2,"Years#"&amp;$B$4,"Period#"&amp;$B$3,"View#"&amp;$B$10,"Consolidation#"&amp;$B$13,"Data Source#"&amp;$B$11,"Intercompany#"&amp;$B$14,"Movement#"&amp;$B$12,"Custom1#"&amp;$B$6,"Custom2#"&amp;$B$7,"Custom3#"&amp;$B$8,"Custom4#"&amp;$B$9,"Entity#"&amp;$B100,"Account#"&amp;$R$16)),2)</f>
        <v>#VALUE!</v>
      </c>
      <c r="S100" s="108" t="e">
        <f>ROUND(([2]!HsGetValue("FCC","Scenario#"&amp;$B$2,"Years#"&amp;$B$4,"Period#"&amp;$B$3,"View#"&amp;$B$10,"Consolidation#"&amp;$B$13,"Data Source#"&amp;$B$11,"Intercompany#"&amp;$B$14,"Movement#"&amp;$B$12,"Custom1#"&amp;$B$6,"Custom2#"&amp;$B$7,"Custom3#"&amp;$B$8,"Custom4#"&amp;$B$9,"Entity#"&amp;$B100,"Account#"&amp;$S$15)),2)</f>
        <v>#VALUE!</v>
      </c>
      <c r="T100" s="189" t="e">
        <f>ROUND(([2]!HsGetValue("FCC","Scenario#"&amp;$B$2,"Years#"&amp;$B$4,"Period#"&amp;$B$3,"View#"&amp;$B$10,"Consolidation#"&amp;$B$13,"Data Source#"&amp;$B$11,"Intercompany#"&amp;$B$14,"Movement#"&amp;$B$12,"Custom1#"&amp;$B$6,"Custom2#"&amp;$B$7,"Custom3#"&amp;$B$8,"Custom4#"&amp;$B$9,"Entity#"&amp;$B100,"Account#"&amp;$T$15)),2)</f>
        <v>#VALUE!</v>
      </c>
      <c r="U100" s="189" t="e">
        <f>ROUND(([2]!HsGetValue("FCC","Scenario#"&amp;$B$2,"Years#"&amp;$B$4,"Period#"&amp;$B$3,"View#"&amp;$B$10,"Consolidation#"&amp;$B$13,"Data Source#"&amp;$B$11,"Intercompany#"&amp;$B$14,"Movement#"&amp;$B$12,"Custom1#"&amp;$B$6,"Custom2#"&amp;$B$7,"Custom3#"&amp;$B$8,"Custom4#"&amp;$B$9,"Entity#"&amp;$B100,"Account#"&amp;$U$15)),2)</f>
        <v>#VALUE!</v>
      </c>
      <c r="V100" s="189"/>
      <c r="W100" s="108" t="e">
        <f>ROUND(([2]!HsGetValue("FCC","Scenario#"&amp;$B$2,"Years#"&amp;$B$4,"Period#"&amp;$B$3,"View#"&amp;$B$10,"Consolidation#"&amp;$B$13,"Data Source#"&amp;$B$11,"Intercompany#"&amp;$B$14,"Movement#"&amp;$B$12,"Custom1#"&amp;$B$6,"Custom2#"&amp;$B$7,"Custom3#"&amp;$B$8,"Custom4#"&amp;$B$9,"Entity#"&amp;$B100,"Account#"&amp;$W$15)),2)</f>
        <v>#VALUE!</v>
      </c>
      <c r="X100" s="189" t="e">
        <f>ROUND(([2]!HsGetValue("FCC","Scenario#"&amp;$B$2,"Years#"&amp;$B$4,"Period#"&amp;$B$3,"View#"&amp;$B$10,"Consolidation#"&amp;$B$13,"Data Source#"&amp;$B$11,"Intercompany#"&amp;$B$14,"Movement#"&amp;$B$12,"Custom1#"&amp;$B$6,"Custom2#"&amp;$B$7,"Custom3#"&amp;$B$8,"Custom4#"&amp;$B$9,"Entity#"&amp;$B100,"Account#"&amp;$X$15)),2)</f>
        <v>#VALUE!</v>
      </c>
      <c r="Y100" s="189" t="e">
        <f>ROUND(([2]!HsGetValue("FCC","Scenario#"&amp;$B$2,"Years#"&amp;$B$4,"Period#"&amp;$B$3,"View#"&amp;$B$10,"Consolidation#"&amp;$B$13,"Data Source#"&amp;$B$11,"Intercompany#"&amp;$B$14,"Movement#"&amp;$B$12,"Custom1#"&amp;$B$6,"Custom2#"&amp;$B$7,"Custom3#"&amp;$B$8,"Custom4#"&amp;$B$9,"Entity#"&amp;$B100,"Account#"&amp;$Y$15)+[2]!HsGetValue("FCC","Scenario#"&amp;$B$2,"Years#"&amp;$B$4,"Period#"&amp;$B$3,"View#"&amp;$B$10,"Consolidation#"&amp;$B$13,"Data Source#"&amp;$B$11,"Intercompany#"&amp;$B$14,"Movement#"&amp;$B$12,"Custom1#"&amp;$B$6,"Custom2#"&amp;$B$7,"Custom3#"&amp;$B$8,"Custom4#"&amp;$B$9,"Entity#"&amp;$B100,"Account#"&amp;$Y$16)),2)</f>
        <v>#VALUE!</v>
      </c>
    </row>
    <row r="101" spans="1:25" s="252" customFormat="1" ht="15" hidden="1" customHeight="1" outlineLevel="1">
      <c r="A101" s="260"/>
      <c r="B101" s="260"/>
      <c r="C101" s="260"/>
      <c r="D101" s="260"/>
      <c r="F101" s="22">
        <f t="shared" si="6"/>
        <v>0</v>
      </c>
      <c r="G101" s="254"/>
      <c r="H101" s="254"/>
      <c r="I101" s="254"/>
      <c r="J101" s="256"/>
      <c r="K101" s="254"/>
      <c r="L101" s="254"/>
      <c r="M101" s="254"/>
      <c r="N101" s="254"/>
      <c r="O101" s="254"/>
      <c r="P101" s="254"/>
      <c r="Q101" s="254"/>
      <c r="R101" s="254"/>
      <c r="S101" s="254"/>
      <c r="T101" s="254"/>
      <c r="U101" s="254"/>
      <c r="V101" s="254"/>
      <c r="W101" s="254"/>
      <c r="X101" s="254"/>
      <c r="Y101" s="254"/>
    </row>
    <row r="102" spans="1:25" s="252" customFormat="1" ht="15" hidden="1" customHeight="1" outlineLevel="1">
      <c r="A102" s="260"/>
      <c r="B102" s="260"/>
      <c r="C102" s="260"/>
      <c r="D102" s="260"/>
      <c r="F102" s="22">
        <f t="shared" si="6"/>
        <v>0</v>
      </c>
      <c r="G102" s="254"/>
      <c r="H102" s="254"/>
      <c r="I102" s="254"/>
      <c r="J102" s="256"/>
      <c r="K102" s="254"/>
      <c r="L102" s="254"/>
      <c r="M102" s="254"/>
      <c r="N102" s="254"/>
      <c r="O102" s="254"/>
      <c r="P102" s="254"/>
      <c r="Q102" s="254"/>
      <c r="R102" s="254"/>
      <c r="S102" s="254"/>
      <c r="T102" s="254"/>
      <c r="U102" s="254"/>
      <c r="V102" s="254"/>
      <c r="W102" s="254"/>
      <c r="X102" s="254"/>
      <c r="Y102" s="254"/>
    </row>
    <row r="103" spans="1:25" ht="15" customHeight="1" collapsed="1">
      <c r="A103" s="29" t="s">
        <v>387</v>
      </c>
      <c r="B103" s="29" t="s">
        <v>345</v>
      </c>
      <c r="C103" s="29">
        <v>94200</v>
      </c>
      <c r="D103" s="29" t="s">
        <v>151</v>
      </c>
      <c r="E103" t="s">
        <v>114</v>
      </c>
      <c r="F103" s="22" t="e">
        <f t="shared" si="6"/>
        <v>#VALUE!</v>
      </c>
      <c r="G103" s="189" t="e">
        <f>ROUND(([2]!HsGetValue("FCC","Scenario#"&amp;$B$2,"Years#"&amp;$B$4,"Period#"&amp;$B$3,"View#"&amp;$B$10,"Consolidation#"&amp;$B$13,"Data Source#"&amp;B$11,"Intercompany#"&amp;$B$14,"Movement#"&amp;$B$12,"Custom1#"&amp;$B$6,"Custom2#"&amp;$B$7,"Custom3#"&amp;$B$8,"Custom4#"&amp;$B$9,"Entity#"&amp;$B103,"Account#"&amp;$G$15)+[2]!HsGetValue("FCC","Scenario#"&amp;$B$2,"Years#"&amp;$B$4,"Period#"&amp;$B$3,"View#"&amp;$B$10,"Consolidation#"&amp;$B$13,"Data Source#"&amp;B$11,"Intercompany#"&amp;$B$14,"Movement#"&amp;$B$12,"Custom1#"&amp;$B$6,"Custom2#"&amp;$B$7,"Custom3#"&amp;$B$8,"Custom4#"&amp;$B$9,"Entity#"&amp;$B103,"Account#"&amp;$G$16)),2)</f>
        <v>#VALUE!</v>
      </c>
      <c r="H103" s="189" t="e">
        <f>ROUND(([2]!HsGetValue("FCC","Scenario#"&amp;$B$2,"Years#"&amp;$B$4,"Period#"&amp;$B$3,"View#"&amp;$B$10,"Consolidation#"&amp;$B$13,"Data Source#"&amp;$B$11,"Intercompany#"&amp;$B$14,"Movement#"&amp;$B$12,"Custom1#"&amp;$B$6,"Custom2#"&amp;$B$7,"Custom3#"&amp;$B$8,"Custom4#"&amp;$B$9,"Entity#"&amp;$B103,"Account#"&amp;$H$15)+[2]!HsGetValue("FCC","Scenario#"&amp;$B$2,"Years#"&amp;$B$4,"Period#"&amp;$B$3,"View#"&amp;$B$10,"Consolidation#"&amp;$B$13,"Data Source#"&amp;$B$11,"Intercompany#"&amp;$B$14,"Movement#"&amp;$B$12,"Custom1#"&amp;$B$6,"Custom2#"&amp;$B$7,"Custom3#"&amp;$B$8,"Custom4#"&amp;$B$9,"Entity#"&amp;$B103,"Account#"&amp;$H$16)),2)</f>
        <v>#VALUE!</v>
      </c>
      <c r="I103" s="108" t="e">
        <f>ROUND(([2]!HsGetValue("FCC","Scenario#"&amp;$B$2,"Years#"&amp;$B$4,"Period#"&amp;$B$3,"View#"&amp;$B$10,"Consolidation#"&amp;$B$13,"Data Source#"&amp;$B$11,"Intercompany#"&amp;$B$14,"Movement#"&amp;$B$12,"Custom1#"&amp;$B$6,"Custom2#"&amp;$B$7,"Custom3#"&amp;$B$8,"Custom4#"&amp;$B$9,"Entity#"&amp;$B103,"Account#"&amp;$I$15)+[2]!HsGetValue("FCC","Scenario#"&amp;$B$2,"Years#"&amp;$B$4,"Period#"&amp;$B$3,"View#"&amp;$B$10,"Consolidation#"&amp;$B$13,"Data Source#"&amp;$B$11,"Intercompany#"&amp;$B$14,"Movement#"&amp;$B$12,"Custom1#"&amp;$B$6,"Custom2#"&amp;$B$7,"Custom3#"&amp;$B$8,"Custom4#"&amp;$B$9,"Entity#"&amp;$B103,"Account#"&amp;$I$16)+[2]!HsGetValue("FCC","Scenario#"&amp;$B$2,"Years#"&amp;$B$4,"Period#"&amp;$B$3,"View#"&amp;$B$10,"Consolidation#"&amp;$B$13,"Data Source#"&amp;$B$11,"Intercompany#"&amp;$B$14,"Movement#"&amp;$B$12,"Custom1#"&amp;$B$6,"Custom2#"&amp;$B$7,"Custom3#"&amp;$B$8,"Custom4#"&amp;$B$9,"Entity#"&amp;$B103,"Account#"&amp;$I$17)),2)</f>
        <v>#VALUE!</v>
      </c>
      <c r="J103" s="191" t="e">
        <f>ROUND(([2]!HsGetValue("FCC","Scenario#"&amp;$B$2,"Years#"&amp;$B$4,"Period#"&amp;$B$3,"View#"&amp;$B$10,"Consolidation#"&amp;$B$13,"Data Source#"&amp;$B$11,"Intercompany#"&amp;$B$14,"Movement#"&amp;$B$12,"Custom1#"&amp;$B$6,"Custom2#"&amp;$B$7,"Custom3#"&amp;$B$8,"Custom4#"&amp;$B$9,"Entity#"&amp;$B103,"Account#"&amp;$J$15)+[2]!HsGetValue("FCC","Scenario#"&amp;$B$2,"Years#"&amp;$B$4,"Period#"&amp;$B$3,"View#"&amp;$B$10,"Consolidation#"&amp;$B$13,"Data Source#"&amp;$B$11,"Intercompany#"&amp;$B$14,"Movement#"&amp;$B$12,"Custom1#"&amp;$B$6,"Custom2#"&amp;$B$7,"Custom3#"&amp;$B$8,"Custom4#"&amp;$B$9,"Entity#"&amp;$B103,"Account#"&amp;$J$16)),2)</f>
        <v>#VALUE!</v>
      </c>
      <c r="K103" s="108" t="e">
        <f>ROUND(([2]!HsGetValue("FCC","Scenario#"&amp;$B$2,"Years#"&amp;$B$4,"Period#"&amp;$B$3,"View#"&amp;$B$10,"Consolidation#"&amp;$B$13,"Data Source#"&amp;$B$11,"Intercompany#"&amp;$B$14,"Movement#"&amp;$B$12,"Custom1#"&amp;$B$6,"Custom2#"&amp;$B$7,"Custom3#"&amp;$B$8,"Custom4#"&amp;$B$9,"Entity#"&amp;$B103,"Account#"&amp;$K$13)+[2]!HsGetValue("FCC","Scenario#"&amp;$B$2,"Years#"&amp;$B$4,"Period#"&amp;$B$3,"View#"&amp;$B$10,"Consolidation#"&amp;$B$13,"Data Source#"&amp;$B$11,"Intercompany#"&amp;$B$14,"Movement#"&amp;$B$12,"Custom1#"&amp;$B$6,"Custom2#"&amp;$B$7,"Custom3#"&amp;$B$8,"Custom4#"&amp;$B$9,"Entity#"&amp;$B103,"Account#"&amp;$K$14)+[2]!HsGetValue("FCC","Scenario#"&amp;$B$2,"Years#"&amp;$B$4,"Period#"&amp;$B$3,"View#"&amp;$B$10,"Consolidation#"&amp;$B$13,"Data Source#"&amp;$B$11,"Intercompany#"&amp;$B$14,"Movement#"&amp;$B$12,"Custom1#"&amp;$B$6,"Custom2#"&amp;$B$7,"Custom3#"&amp;$B$8,"Custom4#"&amp;$B$9,"Entity#"&amp;$B103,"Account#"&amp;$K$15)+[2]!HsGetValue("FCC","Scenario#"&amp;$B$2,"Years#"&amp;$B$4,"Period#"&amp;$B$3,"View#"&amp;$B$10,"Consolidation#"&amp;$B$13,"Data Source#"&amp;$B$11,"Intercompany#"&amp;$B$14,"Movement#"&amp;$B$12,"Custom1#"&amp;$B$6,"Custom2#"&amp;$B$7,"Custom3#"&amp;$B$8,"Custom4#"&amp;$B$9,"Entity#"&amp;$B103,"Account#"&amp;$K$16)+[2]!HsGetValue("FCC","Scenario#"&amp;$B$2,"Years#"&amp;$B$4,"Period#"&amp;$B$3,"View#"&amp;$B$10,"Consolidation#"&amp;$B$13,"Data Source#"&amp;$B$11,"Intercompany#"&amp;$B$14,"Movement#"&amp;$B$12,"Custom1#"&amp;$B$6,"Custom2#"&amp;$B$7,"Custom3#"&amp;$B$8,"Custom4#"&amp;$B$9,"Entity#"&amp;$B103,"Account#"&amp;$K$17)+[2]!HsGetValue("FCC","Scenario#"&amp;$B$2,"Years#"&amp;$B$4,"Period#"&amp;$B$3,"View#"&amp;$B$10,"Consolidation#"&amp;$B$13,"Data Source#"&amp;$B$11,"Intercompany#"&amp;$B$14,"Movement#"&amp;$B$12,"Custom1#"&amp;$B$6,"Custom2#"&amp;$B$7,"Custom3#"&amp;$B$8,"Custom4#"&amp;$B$9,"Entity#"&amp;$B103,"Account#"&amp;$K$18)),2)</f>
        <v>#VALUE!</v>
      </c>
      <c r="L103" s="108" t="e">
        <f>ROUND(([2]!HsGetValue("FCC","Scenario#"&amp;$B$2,"Years#"&amp;$B$4,"Period#"&amp;$B$3,"View#"&amp;$B$10,"Consolidation#"&amp;$B$13,"Data Source#"&amp;$B$11,"Intercompany#"&amp;$B$14,"Movement#"&amp;$B$12,"Custom1#"&amp;$B$6,"Custom2#"&amp;$B$7,"Custom3#"&amp;$B$8,"Custom4#"&amp;$B$9,"Entity#"&amp;$B103,"Account#"&amp;$L$17)+[2]!HsGetValue("FCC","Scenario#"&amp;$B$2,"Years#"&amp;$B$4,"Period#"&amp;$B$3,"View#"&amp;$B$10,"Consolidation#"&amp;$B$13,"Data Source#"&amp;$B$11,"Intercompany#"&amp;$B$14,"Movement#"&amp;$B$12,"Custom1#"&amp;$B$6,"Custom2#"&amp;$B$7,"Custom3#"&amp;$B$8,"Custom4#"&amp;$B$9,"Entity#"&amp;$B103,"Account#"&amp;$L$18)),2)</f>
        <v>#VALUE!</v>
      </c>
      <c r="M103" s="189" t="e">
        <f>ROUND(([2]!HsGetValue("FCC","Scenario#"&amp;$B$2,"Years#"&amp;$B$4,"Period#"&amp;$B$3,"View#"&amp;$B$10,"Consolidation#"&amp;$B$13,"Data Source#"&amp;$B$11,"Intercompany#"&amp;$B$14,"Movement#"&amp;$B$12,"Custom1#"&amp;$B$6,"Custom2#"&amp;$B$7,"Custom3#"&amp;$B$8,"Custom4#"&amp;$B$9,"Entity#"&amp;$B103,"Account#"&amp;$M$15)+[2]!HsGetValue("FCC","Scenario#"&amp;$B$2,"Years#"&amp;$B$4,"Period#"&amp;$B$3,"View#"&amp;$B$10,"Consolidation#"&amp;$B$13,"Data Source#"&amp;$B$11,"Intercompany#"&amp;$B$14,"Movement#"&amp;$B$12,"Custom1#"&amp;$B$6,"Custom2#"&amp;$B$7,"Custom3#"&amp;$B$8,"Custom4#"&amp;$B$9,"Entity#"&amp;$B103,"Account#"&amp;$M$16)),2)</f>
        <v>#VALUE!</v>
      </c>
      <c r="N103" s="189" t="e">
        <f>ROUND(([2]!HsGetValue("FCC","Scenario#"&amp;$B$2,"Years#"&amp;$B$4,"Period#"&amp;$B$3,"View#"&amp;$B$10,"Consolidation#"&amp;$B$13,"Data Source#"&amp;$B$11,"Intercompany#"&amp;$B$14,"Movement#"&amp;$B$12,"Custom1#"&amp;$B$6,"Custom2#"&amp;$B$7,"Custom3#"&amp;$B$8,"Custom4#"&amp;$B$9,"Entity#"&amp;$B103,"Account#"&amp;$N$16)+[2]!HsGetValue("FCC","Scenario#"&amp;$B$2,"Years#"&amp;$B$4,"Period#"&amp;$B$3,"View#"&amp;$B$10,"Consolidation#"&amp;$B$13,"Data Source#"&amp;$B$11,"Intercompany#"&amp;$B$14,"Movement#"&amp;$B$12,"Custom1#"&amp;$B$6,"Custom2#"&amp;$B$7,"Custom3#"&amp;$B$8,"Custom4#"&amp;$B$9,"Entity#"&amp;$B103,"Account#"&amp;$N$17)+[2]!HsGetValue("FCC","Scenario#"&amp;$B$2,"Years#"&amp;$B$4,"Period#"&amp;$B$3,"View#"&amp;$B$10,"Consolidation#"&amp;$B$13,"Data Source#"&amp;$B$11,"Intercompany#"&amp;$B$14,"Movement#"&amp;$B$12,"Custom1#"&amp;$B$6,"Custom2#"&amp;$B$7,"Custom3#"&amp;$B$8,"Custom4#"&amp;$B$9,"Entity#"&amp;$B103,"Account#"&amp;$N$18)),2)</f>
        <v>#VALUE!</v>
      </c>
      <c r="O103" s="189" t="e">
        <f>ROUND(([2]!HsGetValue("FCC","Scenario#"&amp;$B$2,"Years#"&amp;$B$4,"Period#"&amp;$B$3,"View#"&amp;$B$10,"Consolidation#"&amp;$B$13,"Data Source#"&amp;$B$11,"Intercompany#"&amp;$B$14,"Movement#"&amp;$B$12,"Custom1#"&amp;$B$6,"Custom2#"&amp;$B$7,"Custom3#"&amp;$B$8,"Custom4#"&amp;$B$9,"Entity#"&amp;$B103,"Account#"&amp;$O$15)),2)</f>
        <v>#VALUE!</v>
      </c>
      <c r="P103" s="189" t="e">
        <f>ROUND(([2]!HsGetValue("FCC","Scenario#"&amp;$B$2,"Years#"&amp;$B$4,"Period#"&amp;$B$3,"View#"&amp;$B$10,"Consolidation#"&amp;$B$13,"Data Source#"&amp;$B$11,"Intercompany#"&amp;$B$14,"Movement#"&amp;$B$12,"Custom1#"&amp;$B$6,"Custom2#"&amp;$B$7,"Custom3#"&amp;$B$8,"Custom4#"&amp;$B$9,"Entity#"&amp;$B103,"Account#"&amp;$P$15)+[2]!HsGetValue("FCC","Scenario#"&amp;$B$2,"Years#"&amp;$B$4,"Period#"&amp;$B$3,"View#"&amp;$B$10,"Consolidation#"&amp;$B$13,"Data Source#"&amp;$B$11,"Intercompany#"&amp;$B$14,"Movement#"&amp;$B$12,"Custom1#"&amp;$B$6,"Custom2#"&amp;$B$7,"Custom3#"&amp;$B$8,"Custom4#"&amp;$B$9,"Entity#"&amp;$B103,"Account#"&amp;$P$16)),2)</f>
        <v>#VALUE!</v>
      </c>
      <c r="Q103" s="189" t="e">
        <f>ROUND(([2]!HsGetValue("FCC","Scenario#"&amp;$B$2,"Years#"&amp;$B$4,"Period#"&amp;$B$3,"View#"&amp;$B$10,"Consolidation#"&amp;$B$13,"Data Source#"&amp;$B$11,"Intercompany#"&amp;$B$14,"Movement#"&amp;$B$12,"Custom1#"&amp;$B$6,"Custom2#"&amp;$B$7,"Custom3#"&amp;$B$8,"Custom4#"&amp;$B$9,"Entity#"&amp;$B103,"Account#"&amp;$Q$15)+[2]!HsGetValue("FCC","Scenario#"&amp;$B$2,"Years#"&amp;$B$4,"Period#"&amp;$B$3,"View#"&amp;$B$10,"Consolidation#"&amp;$B$13,"Data Source#"&amp;$B$11,"Intercompany#"&amp;$B$14,"Movement#"&amp;$B$12,"Custom1#"&amp;$B$6,"Custom2#"&amp;$B$7,"Custom3#"&amp;$B$8,"Custom4#"&amp;$B$9,"Entity#"&amp;$B103,"Account#"&amp;$Q$16)),2)</f>
        <v>#VALUE!</v>
      </c>
      <c r="R103" s="189" t="e">
        <f>ROUND(([2]!HsGetValue("FCC","Scenario#"&amp;$B$2,"Years#"&amp;$B$4,"Period#"&amp;$B$3,"View#"&amp;$B$10,"Consolidation#"&amp;$B$13,"Data Source#"&amp;$B$11,"Intercompany#"&amp;$B$14,"Movement#"&amp;$B$12,"Custom1#"&amp;$B$6,"Custom2#"&amp;$B$7,"Custom3#"&amp;$B$8,"Custom4#"&amp;$B$9,"Entity#"&amp;$B103,"Account#"&amp;$R$15)+[2]!HsGetValue("FCC","Scenario#"&amp;$B$2,"Years#"&amp;$B$4,"Period#"&amp;$B$3,"View#"&amp;$B$10,"Consolidation#"&amp;$B$13,"Data Source#"&amp;$B$11,"Intercompany#"&amp;$B$14,"Movement#"&amp;$B$12,"Custom1#"&amp;$B$6,"Custom2#"&amp;$B$7,"Custom3#"&amp;$B$8,"Custom4#"&amp;$B$9,"Entity#"&amp;$B103,"Account#"&amp;$R$16)),2)</f>
        <v>#VALUE!</v>
      </c>
      <c r="S103" s="108" t="e">
        <f>ROUND(([2]!HsGetValue("FCC","Scenario#"&amp;$B$2,"Years#"&amp;$B$4,"Period#"&amp;$B$3,"View#"&amp;$B$10,"Consolidation#"&amp;$B$13,"Data Source#"&amp;$B$11,"Intercompany#"&amp;$B$14,"Movement#"&amp;$B$12,"Custom1#"&amp;$B$6,"Custom2#"&amp;$B$7,"Custom3#"&amp;$B$8,"Custom4#"&amp;$B$9,"Entity#"&amp;$B103,"Account#"&amp;$S$15)),2)</f>
        <v>#VALUE!</v>
      </c>
      <c r="T103" s="189" t="e">
        <f>ROUND(([2]!HsGetValue("FCC","Scenario#"&amp;$B$2,"Years#"&amp;$B$4,"Period#"&amp;$B$3,"View#"&amp;$B$10,"Consolidation#"&amp;$B$13,"Data Source#"&amp;$B$11,"Intercompany#"&amp;$B$14,"Movement#"&amp;$B$12,"Custom1#"&amp;$B$6,"Custom2#"&amp;$B$7,"Custom3#"&amp;$B$8,"Custom4#"&amp;$B$9,"Entity#"&amp;$B103,"Account#"&amp;$T$15)),2)</f>
        <v>#VALUE!</v>
      </c>
      <c r="U103" s="189" t="e">
        <f>ROUND(([2]!HsGetValue("FCC","Scenario#"&amp;$B$2,"Years#"&amp;$B$4,"Period#"&amp;$B$3,"View#"&amp;$B$10,"Consolidation#"&amp;$B$13,"Data Source#"&amp;$B$11,"Intercompany#"&amp;$B$14,"Movement#"&amp;$B$12,"Custom1#"&amp;$B$6,"Custom2#"&amp;$B$7,"Custom3#"&amp;$B$8,"Custom4#"&amp;$B$9,"Entity#"&amp;$B103,"Account#"&amp;$U$15)),2)</f>
        <v>#VALUE!</v>
      </c>
      <c r="V103" s="189"/>
      <c r="W103" s="108" t="e">
        <f>ROUND(([2]!HsGetValue("FCC","Scenario#"&amp;$B$2,"Years#"&amp;$B$4,"Period#"&amp;$B$3,"View#"&amp;$B$10,"Consolidation#"&amp;$B$13,"Data Source#"&amp;$B$11,"Intercompany#"&amp;$B$14,"Movement#"&amp;$B$12,"Custom1#"&amp;$B$6,"Custom2#"&amp;$B$7,"Custom3#"&amp;$B$8,"Custom4#"&amp;$B$9,"Entity#"&amp;$B103,"Account#"&amp;$W$15)),2)</f>
        <v>#VALUE!</v>
      </c>
      <c r="X103" s="189" t="e">
        <f>ROUND(([2]!HsGetValue("FCC","Scenario#"&amp;$B$2,"Years#"&amp;$B$4,"Period#"&amp;$B$3,"View#"&amp;$B$10,"Consolidation#"&amp;$B$13,"Data Source#"&amp;$B$11,"Intercompany#"&amp;$B$14,"Movement#"&amp;$B$12,"Custom1#"&amp;$B$6,"Custom2#"&amp;$B$7,"Custom3#"&amp;$B$8,"Custom4#"&amp;$B$9,"Entity#"&amp;$B103,"Account#"&amp;$X$15)),2)</f>
        <v>#VALUE!</v>
      </c>
      <c r="Y103" s="189" t="e">
        <f>ROUND(([2]!HsGetValue("FCC","Scenario#"&amp;$B$2,"Years#"&amp;$B$4,"Period#"&amp;$B$3,"View#"&amp;$B$10,"Consolidation#"&amp;$B$13,"Data Source#"&amp;$B$11,"Intercompany#"&amp;$B$14,"Movement#"&amp;$B$12,"Custom1#"&amp;$B$6,"Custom2#"&amp;$B$7,"Custom3#"&amp;$B$8,"Custom4#"&amp;$B$9,"Entity#"&amp;$B103,"Account#"&amp;$Y$15)+[2]!HsGetValue("FCC","Scenario#"&amp;$B$2,"Years#"&amp;$B$4,"Period#"&amp;$B$3,"View#"&amp;$B$10,"Consolidation#"&amp;$B$13,"Data Source#"&amp;$B$11,"Intercompany#"&amp;$B$14,"Movement#"&amp;$B$12,"Custom1#"&amp;$B$6,"Custom2#"&amp;$B$7,"Custom3#"&amp;$B$8,"Custom4#"&amp;$B$9,"Entity#"&amp;$B103,"Account#"&amp;$Y$16)),2)</f>
        <v>#VALUE!</v>
      </c>
    </row>
    <row r="104" spans="1:25" s="252" customFormat="1" ht="15" hidden="1" customHeight="1" outlineLevel="1">
      <c r="A104" s="260"/>
      <c r="B104" s="260"/>
      <c r="C104" s="260"/>
      <c r="D104" s="260"/>
      <c r="F104" s="22">
        <f t="shared" si="6"/>
        <v>0</v>
      </c>
      <c r="G104" s="254"/>
      <c r="H104" s="254"/>
      <c r="I104" s="254"/>
      <c r="J104" s="254"/>
      <c r="K104" s="254"/>
      <c r="L104" s="254"/>
      <c r="M104" s="254"/>
      <c r="N104" s="254"/>
      <c r="O104" s="254"/>
      <c r="P104" s="254"/>
      <c r="Q104" s="254"/>
      <c r="R104" s="254"/>
      <c r="S104" s="254"/>
      <c r="T104" s="254"/>
      <c r="U104" s="254"/>
      <c r="V104" s="254"/>
      <c r="W104" s="254"/>
      <c r="X104" s="254"/>
      <c r="Y104" s="254"/>
    </row>
    <row r="105" spans="1:25" ht="15" customHeight="1" collapsed="1">
      <c r="A105" s="29" t="s">
        <v>387</v>
      </c>
      <c r="B105" s="29" t="s">
        <v>351</v>
      </c>
      <c r="C105" s="29">
        <v>95500</v>
      </c>
      <c r="D105" s="29" t="s">
        <v>151</v>
      </c>
      <c r="E105" t="s">
        <v>158</v>
      </c>
      <c r="F105" s="22" t="e">
        <f t="shared" si="6"/>
        <v>#VALUE!</v>
      </c>
      <c r="G105" s="189" t="e">
        <f>ROUND(([2]!HsGetValue("FCC","Scenario#"&amp;$B$2,"Years#"&amp;$B$4,"Period#"&amp;$B$3,"View#"&amp;$B$10,"Consolidation#"&amp;$B$13,"Data Source#"&amp;B$11,"Intercompany#"&amp;$B$14,"Movement#"&amp;$B$12,"Custom1#"&amp;$B$6,"Custom2#"&amp;$B$7,"Custom3#"&amp;$B$8,"Custom4#"&amp;$B$9,"Entity#"&amp;$B105,"Account#"&amp;$G$15)+[2]!HsGetValue("FCC","Scenario#"&amp;$B$2,"Years#"&amp;$B$4,"Period#"&amp;$B$3,"View#"&amp;$B$10,"Consolidation#"&amp;$B$13,"Data Source#"&amp;B$11,"Intercompany#"&amp;$B$14,"Movement#"&amp;$B$12,"Custom1#"&amp;$B$6,"Custom2#"&amp;$B$7,"Custom3#"&amp;$B$8,"Custom4#"&amp;$B$9,"Entity#"&amp;$B105,"Account#"&amp;$G$16)),2)</f>
        <v>#VALUE!</v>
      </c>
      <c r="H105" s="189" t="e">
        <f>ROUND(([2]!HsGetValue("FCC","Scenario#"&amp;$B$2,"Years#"&amp;$B$4,"Period#"&amp;$B$3,"View#"&amp;$B$10,"Consolidation#"&amp;$B$13,"Data Source#"&amp;$B$11,"Intercompany#"&amp;$B$14,"Movement#"&amp;$B$12,"Custom1#"&amp;$B$6,"Custom2#"&amp;$B$7,"Custom3#"&amp;$B$8,"Custom4#"&amp;$B$9,"Entity#"&amp;$B105,"Account#"&amp;$H$15)+[2]!HsGetValue("FCC","Scenario#"&amp;$B$2,"Years#"&amp;$B$4,"Period#"&amp;$B$3,"View#"&amp;$B$10,"Consolidation#"&amp;$B$13,"Data Source#"&amp;$B$11,"Intercompany#"&amp;$B$14,"Movement#"&amp;$B$12,"Custom1#"&amp;$B$6,"Custom2#"&amp;$B$7,"Custom3#"&amp;$B$8,"Custom4#"&amp;$B$9,"Entity#"&amp;$B105,"Account#"&amp;$H$16)),2)</f>
        <v>#VALUE!</v>
      </c>
      <c r="I105" s="108" t="e">
        <f>ROUND(([2]!HsGetValue("FCC","Scenario#"&amp;$B$2,"Years#"&amp;$B$4,"Period#"&amp;$B$3,"View#"&amp;$B$10,"Consolidation#"&amp;$B$13,"Data Source#"&amp;$B$11,"Intercompany#"&amp;$B$14,"Movement#"&amp;$B$12,"Custom1#"&amp;$B$6,"Custom2#"&amp;$B$7,"Custom3#"&amp;$B$8,"Custom4#"&amp;$B$9,"Entity#"&amp;$B105,"Account#"&amp;$I$15)+[2]!HsGetValue("FCC","Scenario#"&amp;$B$2,"Years#"&amp;$B$4,"Period#"&amp;$B$3,"View#"&amp;$B$10,"Consolidation#"&amp;$B$13,"Data Source#"&amp;$B$11,"Intercompany#"&amp;$B$14,"Movement#"&amp;$B$12,"Custom1#"&amp;$B$6,"Custom2#"&amp;$B$7,"Custom3#"&amp;$B$8,"Custom4#"&amp;$B$9,"Entity#"&amp;$B105,"Account#"&amp;$I$16)+[2]!HsGetValue("FCC","Scenario#"&amp;$B$2,"Years#"&amp;$B$4,"Period#"&amp;$B$3,"View#"&amp;$B$10,"Consolidation#"&amp;$B$13,"Data Source#"&amp;$B$11,"Intercompany#"&amp;$B$14,"Movement#"&amp;$B$12,"Custom1#"&amp;$B$6,"Custom2#"&amp;$B$7,"Custom3#"&amp;$B$8,"Custom4#"&amp;$B$9,"Entity#"&amp;$B105,"Account#"&amp;$I$17)),2)</f>
        <v>#VALUE!</v>
      </c>
      <c r="J105" s="191" t="e">
        <f>ROUND(([2]!HsGetValue("FCC","Scenario#"&amp;$B$2,"Years#"&amp;$B$4,"Period#"&amp;$B$3,"View#"&amp;$B$10,"Consolidation#"&amp;$B$13,"Data Source#"&amp;$B$11,"Intercompany#"&amp;$B$14,"Movement#"&amp;$B$12,"Custom1#"&amp;$B$6,"Custom2#"&amp;$B$7,"Custom3#"&amp;$B$8,"Custom4#"&amp;$B$9,"Entity#"&amp;$B105,"Account#"&amp;$J$15)+[2]!HsGetValue("FCC","Scenario#"&amp;$B$2,"Years#"&amp;$B$4,"Period#"&amp;$B$3,"View#"&amp;$B$10,"Consolidation#"&amp;$B$13,"Data Source#"&amp;$B$11,"Intercompany#"&amp;$B$14,"Movement#"&amp;$B$12,"Custom1#"&amp;$B$6,"Custom2#"&amp;$B$7,"Custom3#"&amp;$B$8,"Custom4#"&amp;$B$9,"Entity#"&amp;$B105,"Account#"&amp;$J$16)),2)</f>
        <v>#VALUE!</v>
      </c>
      <c r="K105" s="108">
        <v>1035855</v>
      </c>
      <c r="L105" s="108" t="e">
        <f>ROUND(([2]!HsGetValue("FCC","Scenario#"&amp;$B$2,"Years#"&amp;$B$4,"Period#"&amp;$B$3,"View#"&amp;$B$10,"Consolidation#"&amp;$B$13,"Data Source#"&amp;$B$11,"Intercompany#"&amp;$B$14,"Movement#"&amp;$B$12,"Custom1#"&amp;$B$6,"Custom2#"&amp;$B$7,"Custom3#"&amp;$B$8,"Custom4#"&amp;$B$9,"Entity#"&amp;$B105,"Account#"&amp;$L$17)+[2]!HsGetValue("FCC","Scenario#"&amp;$B$2,"Years#"&amp;$B$4,"Period#"&amp;$B$3,"View#"&amp;$B$10,"Consolidation#"&amp;$B$13,"Data Source#"&amp;$B$11,"Intercompany#"&amp;$B$14,"Movement#"&amp;$B$12,"Custom1#"&amp;$B$6,"Custom2#"&amp;$B$7,"Custom3#"&amp;$B$8,"Custom4#"&amp;$B$9,"Entity#"&amp;$B105,"Account#"&amp;$L$18)),2)</f>
        <v>#VALUE!</v>
      </c>
      <c r="M105" s="189" t="e">
        <f>ROUND(([2]!HsGetValue("FCC","Scenario#"&amp;$B$2,"Years#"&amp;$B$4,"Period#"&amp;$B$3,"View#"&amp;$B$10,"Consolidation#"&amp;$B$13,"Data Source#"&amp;$B$11,"Intercompany#"&amp;$B$14,"Movement#"&amp;$B$12,"Custom1#"&amp;$B$6,"Custom2#"&amp;$B$7,"Custom3#"&amp;$B$8,"Custom4#"&amp;$B$9,"Entity#"&amp;$B105,"Account#"&amp;$M$15)+[2]!HsGetValue("FCC","Scenario#"&amp;$B$2,"Years#"&amp;$B$4,"Period#"&amp;$B$3,"View#"&amp;$B$10,"Consolidation#"&amp;$B$13,"Data Source#"&amp;$B$11,"Intercompany#"&amp;$B$14,"Movement#"&amp;$B$12,"Custom1#"&amp;$B$6,"Custom2#"&amp;$B$7,"Custom3#"&amp;$B$8,"Custom4#"&amp;$B$9,"Entity#"&amp;$B105,"Account#"&amp;$M$16)),2)</f>
        <v>#VALUE!</v>
      </c>
      <c r="N105" s="189" t="e">
        <f>ROUND(([2]!HsGetValue("FCC","Scenario#"&amp;$B$2,"Years#"&amp;$B$4,"Period#"&amp;$B$3,"View#"&amp;$B$10,"Consolidation#"&amp;$B$13,"Data Source#"&amp;$B$11,"Intercompany#"&amp;$B$14,"Movement#"&amp;$B$12,"Custom1#"&amp;$B$6,"Custom2#"&amp;$B$7,"Custom3#"&amp;$B$8,"Custom4#"&amp;$B$9,"Entity#"&amp;$B105,"Account#"&amp;$N$16)+[2]!HsGetValue("FCC","Scenario#"&amp;$B$2,"Years#"&amp;$B$4,"Period#"&amp;$B$3,"View#"&amp;$B$10,"Consolidation#"&amp;$B$13,"Data Source#"&amp;$B$11,"Intercompany#"&amp;$B$14,"Movement#"&amp;$B$12,"Custom1#"&amp;$B$6,"Custom2#"&amp;$B$7,"Custom3#"&amp;$B$8,"Custom4#"&amp;$B$9,"Entity#"&amp;$B105,"Account#"&amp;$N$17)+[2]!HsGetValue("FCC","Scenario#"&amp;$B$2,"Years#"&amp;$B$4,"Period#"&amp;$B$3,"View#"&amp;$B$10,"Consolidation#"&amp;$B$13,"Data Source#"&amp;$B$11,"Intercompany#"&amp;$B$14,"Movement#"&amp;$B$12,"Custom1#"&amp;$B$6,"Custom2#"&amp;$B$7,"Custom3#"&amp;$B$8,"Custom4#"&amp;$B$9,"Entity#"&amp;$B105,"Account#"&amp;$N$18)),2)</f>
        <v>#VALUE!</v>
      </c>
      <c r="O105" s="189" t="e">
        <f>ROUND(([2]!HsGetValue("FCC","Scenario#"&amp;$B$2,"Years#"&amp;$B$4,"Period#"&amp;$B$3,"View#"&amp;$B$10,"Consolidation#"&amp;$B$13,"Data Source#"&amp;$B$11,"Intercompany#"&amp;$B$14,"Movement#"&amp;$B$12,"Custom1#"&amp;$B$6,"Custom2#"&amp;$B$7,"Custom3#"&amp;$B$8,"Custom4#"&amp;$B$9,"Entity#"&amp;$B105,"Account#"&amp;$O$15)),2)</f>
        <v>#VALUE!</v>
      </c>
      <c r="P105" s="189" t="e">
        <f>ROUND(([2]!HsGetValue("FCC","Scenario#"&amp;$B$2,"Years#"&amp;$B$4,"Period#"&amp;$B$3,"View#"&amp;$B$10,"Consolidation#"&amp;$B$13,"Data Source#"&amp;$B$11,"Intercompany#"&amp;$B$14,"Movement#"&amp;$B$12,"Custom1#"&amp;$B$6,"Custom2#"&amp;$B$7,"Custom3#"&amp;$B$8,"Custom4#"&amp;$B$9,"Entity#"&amp;$B105,"Account#"&amp;$P$15)+[2]!HsGetValue("FCC","Scenario#"&amp;$B$2,"Years#"&amp;$B$4,"Period#"&amp;$B$3,"View#"&amp;$B$10,"Consolidation#"&amp;$B$13,"Data Source#"&amp;$B$11,"Intercompany#"&amp;$B$14,"Movement#"&amp;$B$12,"Custom1#"&amp;$B$6,"Custom2#"&amp;$B$7,"Custom3#"&amp;$B$8,"Custom4#"&amp;$B$9,"Entity#"&amp;$B105,"Account#"&amp;$P$16)),2)</f>
        <v>#VALUE!</v>
      </c>
      <c r="Q105" s="189" t="e">
        <f>ROUND(([2]!HsGetValue("FCC","Scenario#"&amp;$B$2,"Years#"&amp;$B$4,"Period#"&amp;$B$3,"View#"&amp;$B$10,"Consolidation#"&amp;$B$13,"Data Source#"&amp;$B$11,"Intercompany#"&amp;$B$14,"Movement#"&amp;$B$12,"Custom1#"&amp;$B$6,"Custom2#"&amp;$B$7,"Custom3#"&amp;$B$8,"Custom4#"&amp;$B$9,"Entity#"&amp;$B105,"Account#"&amp;$Q$15)+[2]!HsGetValue("FCC","Scenario#"&amp;$B$2,"Years#"&amp;$B$4,"Period#"&amp;$B$3,"View#"&amp;$B$10,"Consolidation#"&amp;$B$13,"Data Source#"&amp;$B$11,"Intercompany#"&amp;$B$14,"Movement#"&amp;$B$12,"Custom1#"&amp;$B$6,"Custom2#"&amp;$B$7,"Custom3#"&amp;$B$8,"Custom4#"&amp;$B$9,"Entity#"&amp;$B105,"Account#"&amp;$Q$16)),2)</f>
        <v>#VALUE!</v>
      </c>
      <c r="R105" s="189" t="e">
        <f>ROUND(([2]!HsGetValue("FCC","Scenario#"&amp;$B$2,"Years#"&amp;$B$4,"Period#"&amp;$B$3,"View#"&amp;$B$10,"Consolidation#"&amp;$B$13,"Data Source#"&amp;$B$11,"Intercompany#"&amp;$B$14,"Movement#"&amp;$B$12,"Custom1#"&amp;$B$6,"Custom2#"&amp;$B$7,"Custom3#"&amp;$B$8,"Custom4#"&amp;$B$9,"Entity#"&amp;$B105,"Account#"&amp;$R$15)+[2]!HsGetValue("FCC","Scenario#"&amp;$B$2,"Years#"&amp;$B$4,"Period#"&amp;$B$3,"View#"&amp;$B$10,"Consolidation#"&amp;$B$13,"Data Source#"&amp;$B$11,"Intercompany#"&amp;$B$14,"Movement#"&amp;$B$12,"Custom1#"&amp;$B$6,"Custom2#"&amp;$B$7,"Custom3#"&amp;$B$8,"Custom4#"&amp;$B$9,"Entity#"&amp;$B105,"Account#"&amp;$R$16)),2)</f>
        <v>#VALUE!</v>
      </c>
      <c r="S105" s="108" t="e">
        <f>ROUND(([2]!HsGetValue("FCC","Scenario#"&amp;$B$2,"Years#"&amp;$B$4,"Period#"&amp;$B$3,"View#"&amp;$B$10,"Consolidation#"&amp;$B$13,"Data Source#"&amp;$B$11,"Intercompany#"&amp;$B$14,"Movement#"&amp;$B$12,"Custom1#"&amp;$B$6,"Custom2#"&amp;$B$7,"Custom3#"&amp;$B$8,"Custom4#"&amp;$B$9,"Entity#"&amp;$B105,"Account#"&amp;$S$15)),2)</f>
        <v>#VALUE!</v>
      </c>
      <c r="T105" s="189" t="e">
        <f>ROUND(([2]!HsGetValue("FCC","Scenario#"&amp;$B$2,"Years#"&amp;$B$4,"Period#"&amp;$B$3,"View#"&amp;$B$10,"Consolidation#"&amp;$B$13,"Data Source#"&amp;$B$11,"Intercompany#"&amp;$B$14,"Movement#"&amp;$B$12,"Custom1#"&amp;$B$6,"Custom2#"&amp;$B$7,"Custom3#"&amp;$B$8,"Custom4#"&amp;$B$9,"Entity#"&amp;$B105,"Account#"&amp;$T$15)),2)</f>
        <v>#VALUE!</v>
      </c>
      <c r="U105" s="189" t="e">
        <f>ROUND(([2]!HsGetValue("FCC","Scenario#"&amp;$B$2,"Years#"&amp;$B$4,"Period#"&amp;$B$3,"View#"&amp;$B$10,"Consolidation#"&amp;$B$13,"Data Source#"&amp;$B$11,"Intercompany#"&amp;$B$14,"Movement#"&amp;$B$12,"Custom1#"&amp;$B$6,"Custom2#"&amp;$B$7,"Custom3#"&amp;$B$8,"Custom4#"&amp;$B$9,"Entity#"&amp;$B105,"Account#"&amp;$U$15)),2)</f>
        <v>#VALUE!</v>
      </c>
      <c r="V105" s="189"/>
      <c r="W105" s="108" t="e">
        <f>ROUND(([2]!HsGetValue("FCC","Scenario#"&amp;$B$2,"Years#"&amp;$B$4,"Period#"&amp;$B$3,"View#"&amp;$B$10,"Consolidation#"&amp;$B$13,"Data Source#"&amp;$B$11,"Intercompany#"&amp;$B$14,"Movement#"&amp;$B$12,"Custom1#"&amp;$B$6,"Custom2#"&amp;$B$7,"Custom3#"&amp;$B$8,"Custom4#"&amp;$B$9,"Entity#"&amp;$B105,"Account#"&amp;$W$15)),2)</f>
        <v>#VALUE!</v>
      </c>
      <c r="X105" s="189" t="e">
        <f>ROUND(([2]!HsGetValue("FCC","Scenario#"&amp;$B$2,"Years#"&amp;$B$4,"Period#"&amp;$B$3,"View#"&amp;$B$10,"Consolidation#"&amp;$B$13,"Data Source#"&amp;$B$11,"Intercompany#"&amp;$B$14,"Movement#"&amp;$B$12,"Custom1#"&amp;$B$6,"Custom2#"&amp;$B$7,"Custom3#"&amp;$B$8,"Custom4#"&amp;$B$9,"Entity#"&amp;$B105,"Account#"&amp;$X$15)),2)</f>
        <v>#VALUE!</v>
      </c>
      <c r="Y105" s="189" t="e">
        <f>ROUND(([2]!HsGetValue("FCC","Scenario#"&amp;$B$2,"Years#"&amp;$B$4,"Period#"&amp;$B$3,"View#"&amp;$B$10,"Consolidation#"&amp;$B$13,"Data Source#"&amp;$B$11,"Intercompany#"&amp;$B$14,"Movement#"&amp;$B$12,"Custom1#"&amp;$B$6,"Custom2#"&amp;$B$7,"Custom3#"&amp;$B$8,"Custom4#"&amp;$B$9,"Entity#"&amp;$B105,"Account#"&amp;$Y$15)+[2]!HsGetValue("FCC","Scenario#"&amp;$B$2,"Years#"&amp;$B$4,"Period#"&amp;$B$3,"View#"&amp;$B$10,"Consolidation#"&amp;$B$13,"Data Source#"&amp;$B$11,"Intercompany#"&amp;$B$14,"Movement#"&amp;$B$12,"Custom1#"&amp;$B$6,"Custom2#"&amp;$B$7,"Custom3#"&amp;$B$8,"Custom4#"&amp;$B$9,"Entity#"&amp;$B105,"Account#"&amp;$Y$16)),2)</f>
        <v>#VALUE!</v>
      </c>
    </row>
    <row r="106" spans="1:25" ht="15" customHeight="1">
      <c r="A106" s="29" t="s">
        <v>387</v>
      </c>
      <c r="B106" s="29" t="s">
        <v>352</v>
      </c>
      <c r="C106" s="29">
        <v>96000</v>
      </c>
      <c r="D106" s="29" t="s">
        <v>151</v>
      </c>
      <c r="E106" t="s">
        <v>115</v>
      </c>
      <c r="F106" s="22" t="e">
        <f t="shared" si="6"/>
        <v>#VALUE!</v>
      </c>
      <c r="G106" s="189" t="e">
        <f>ROUND(([2]!HsGetValue("FCC","Scenario#"&amp;$B$2,"Years#"&amp;$B$4,"Period#"&amp;$B$3,"View#"&amp;$B$10,"Consolidation#"&amp;$B$13,"Data Source#"&amp;B$11,"Intercompany#"&amp;$B$14,"Movement#"&amp;$B$12,"Custom1#"&amp;$B$6,"Custom2#"&amp;$B$7,"Custom3#"&amp;$B$8,"Custom4#"&amp;$B$9,"Entity#"&amp;$B106,"Account#"&amp;$G$15)+[2]!HsGetValue("FCC","Scenario#"&amp;$B$2,"Years#"&amp;$B$4,"Period#"&amp;$B$3,"View#"&amp;$B$10,"Consolidation#"&amp;$B$13,"Data Source#"&amp;B$11,"Intercompany#"&amp;$B$14,"Movement#"&amp;$B$12,"Custom1#"&amp;$B$6,"Custom2#"&amp;$B$7,"Custom3#"&amp;$B$8,"Custom4#"&amp;$B$9,"Entity#"&amp;$B106,"Account#"&amp;$G$16)),2)</f>
        <v>#VALUE!</v>
      </c>
      <c r="H106" s="189" t="e">
        <f>ROUND(([2]!HsGetValue("FCC","Scenario#"&amp;$B$2,"Years#"&amp;$B$4,"Period#"&amp;$B$3,"View#"&amp;$B$10,"Consolidation#"&amp;$B$13,"Data Source#"&amp;$B$11,"Intercompany#"&amp;$B$14,"Movement#"&amp;$B$12,"Custom1#"&amp;$B$6,"Custom2#"&amp;$B$7,"Custom3#"&amp;$B$8,"Custom4#"&amp;$B$9,"Entity#"&amp;$B106,"Account#"&amp;$H$15)+[2]!HsGetValue("FCC","Scenario#"&amp;$B$2,"Years#"&amp;$B$4,"Period#"&amp;$B$3,"View#"&amp;$B$10,"Consolidation#"&amp;$B$13,"Data Source#"&amp;$B$11,"Intercompany#"&amp;$B$14,"Movement#"&amp;$B$12,"Custom1#"&amp;$B$6,"Custom2#"&amp;$B$7,"Custom3#"&amp;$B$8,"Custom4#"&amp;$B$9,"Entity#"&amp;$B106,"Account#"&amp;$H$16)),2)</f>
        <v>#VALUE!</v>
      </c>
      <c r="I106" s="108" t="e">
        <f>ROUND(([2]!HsGetValue("FCC","Scenario#"&amp;$B$2,"Years#"&amp;$B$4,"Period#"&amp;$B$3,"View#"&amp;$B$10,"Consolidation#"&amp;$B$13,"Data Source#"&amp;$B$11,"Intercompany#"&amp;$B$14,"Movement#"&amp;$B$12,"Custom1#"&amp;$B$6,"Custom2#"&amp;$B$7,"Custom3#"&amp;$B$8,"Custom4#"&amp;$B$9,"Entity#"&amp;$B106,"Account#"&amp;$I$15)+[2]!HsGetValue("FCC","Scenario#"&amp;$B$2,"Years#"&amp;$B$4,"Period#"&amp;$B$3,"View#"&amp;$B$10,"Consolidation#"&amp;$B$13,"Data Source#"&amp;$B$11,"Intercompany#"&amp;$B$14,"Movement#"&amp;$B$12,"Custom1#"&amp;$B$6,"Custom2#"&amp;$B$7,"Custom3#"&amp;$B$8,"Custom4#"&amp;$B$9,"Entity#"&amp;$B106,"Account#"&amp;$I$16)+[2]!HsGetValue("FCC","Scenario#"&amp;$B$2,"Years#"&amp;$B$4,"Period#"&amp;$B$3,"View#"&amp;$B$10,"Consolidation#"&amp;$B$13,"Data Source#"&amp;$B$11,"Intercompany#"&amp;$B$14,"Movement#"&amp;$B$12,"Custom1#"&amp;$B$6,"Custom2#"&amp;$B$7,"Custom3#"&amp;$B$8,"Custom4#"&amp;$B$9,"Entity#"&amp;$B106,"Account#"&amp;$I$17)),2)</f>
        <v>#VALUE!</v>
      </c>
      <c r="J106" s="191" t="e">
        <f>ROUND(([2]!HsGetValue("FCC","Scenario#"&amp;$B$2,"Years#"&amp;$B$4,"Period#"&amp;$B$3,"View#"&amp;$B$10,"Consolidation#"&amp;$B$13,"Data Source#"&amp;$B$11,"Intercompany#"&amp;$B$14,"Movement#"&amp;$B$12,"Custom1#"&amp;$B$6,"Custom2#"&amp;$B$7,"Custom3#"&amp;$B$8,"Custom4#"&amp;$B$9,"Entity#"&amp;$B106,"Account#"&amp;$J$15)+[2]!HsGetValue("FCC","Scenario#"&amp;$B$2,"Years#"&amp;$B$4,"Period#"&amp;$B$3,"View#"&amp;$B$10,"Consolidation#"&amp;$B$13,"Data Source#"&amp;$B$11,"Intercompany#"&amp;$B$14,"Movement#"&amp;$B$12,"Custom1#"&amp;$B$6,"Custom2#"&amp;$B$7,"Custom3#"&amp;$B$8,"Custom4#"&amp;$B$9,"Entity#"&amp;$B106,"Account#"&amp;$J$16)),2)</f>
        <v>#VALUE!</v>
      </c>
      <c r="K106" s="108" t="e">
        <f>ROUND(([2]!HsGetValue("FCC","Scenario#"&amp;$B$2,"Years#"&amp;$B$4,"Period#"&amp;$B$3,"View#"&amp;$B$10,"Consolidation#"&amp;$B$13,"Data Source#"&amp;$B$11,"Intercompany#"&amp;$B$14,"Movement#"&amp;$B$12,"Custom1#"&amp;$B$6,"Custom2#"&amp;$B$7,"Custom3#"&amp;$B$8,"Custom4#"&amp;$B$9,"Entity#"&amp;$B106,"Account#"&amp;$K$13)+[2]!HsGetValue("FCC","Scenario#"&amp;$B$2,"Years#"&amp;$B$4,"Period#"&amp;$B$3,"View#"&amp;$B$10,"Consolidation#"&amp;$B$13,"Data Source#"&amp;$B$11,"Intercompany#"&amp;$B$14,"Movement#"&amp;$B$12,"Custom1#"&amp;$B$6,"Custom2#"&amp;$B$7,"Custom3#"&amp;$B$8,"Custom4#"&amp;$B$9,"Entity#"&amp;$B106,"Account#"&amp;$K$14)+[2]!HsGetValue("FCC","Scenario#"&amp;$B$2,"Years#"&amp;$B$4,"Period#"&amp;$B$3,"View#"&amp;$B$10,"Consolidation#"&amp;$B$13,"Data Source#"&amp;$B$11,"Intercompany#"&amp;$B$14,"Movement#"&amp;$B$12,"Custom1#"&amp;$B$6,"Custom2#"&amp;$B$7,"Custom3#"&amp;$B$8,"Custom4#"&amp;$B$9,"Entity#"&amp;$B106,"Account#"&amp;$K$15)+[2]!HsGetValue("FCC","Scenario#"&amp;$B$2,"Years#"&amp;$B$4,"Period#"&amp;$B$3,"View#"&amp;$B$10,"Consolidation#"&amp;$B$13,"Data Source#"&amp;$B$11,"Intercompany#"&amp;$B$14,"Movement#"&amp;$B$12,"Custom1#"&amp;$B$6,"Custom2#"&amp;$B$7,"Custom3#"&amp;$B$8,"Custom4#"&amp;$B$9,"Entity#"&amp;$B106,"Account#"&amp;$K$16)+[2]!HsGetValue("FCC","Scenario#"&amp;$B$2,"Years#"&amp;$B$4,"Period#"&amp;$B$3,"View#"&amp;$B$10,"Consolidation#"&amp;$B$13,"Data Source#"&amp;$B$11,"Intercompany#"&amp;$B$14,"Movement#"&amp;$B$12,"Custom1#"&amp;$B$6,"Custom2#"&amp;$B$7,"Custom3#"&amp;$B$8,"Custom4#"&amp;$B$9,"Entity#"&amp;$B106,"Account#"&amp;$K$17)+[2]!HsGetValue("FCC","Scenario#"&amp;$B$2,"Years#"&amp;$B$4,"Period#"&amp;$B$3,"View#"&amp;$B$10,"Consolidation#"&amp;$B$13,"Data Source#"&amp;$B$11,"Intercompany#"&amp;$B$14,"Movement#"&amp;$B$12,"Custom1#"&amp;$B$6,"Custom2#"&amp;$B$7,"Custom3#"&amp;$B$8,"Custom4#"&amp;$B$9,"Entity#"&amp;$B106,"Account#"&amp;$K$18)),2)</f>
        <v>#VALUE!</v>
      </c>
      <c r="L106" s="108" t="e">
        <f>ROUND(([2]!HsGetValue("FCC","Scenario#"&amp;$B$2,"Years#"&amp;$B$4,"Period#"&amp;$B$3,"View#"&amp;$B$10,"Consolidation#"&amp;$B$13,"Data Source#"&amp;$B$11,"Intercompany#"&amp;$B$14,"Movement#"&amp;$B$12,"Custom1#"&amp;$B$6,"Custom2#"&amp;$B$7,"Custom3#"&amp;$B$8,"Custom4#"&amp;$B$9,"Entity#"&amp;$B106,"Account#"&amp;$L$17)+[2]!HsGetValue("FCC","Scenario#"&amp;$B$2,"Years#"&amp;$B$4,"Period#"&amp;$B$3,"View#"&amp;$B$10,"Consolidation#"&amp;$B$13,"Data Source#"&amp;$B$11,"Intercompany#"&amp;$B$14,"Movement#"&amp;$B$12,"Custom1#"&amp;$B$6,"Custom2#"&amp;$B$7,"Custom3#"&amp;$B$8,"Custom4#"&amp;$B$9,"Entity#"&amp;$B106,"Account#"&amp;$L$18)),2)</f>
        <v>#VALUE!</v>
      </c>
      <c r="M106" s="189" t="e">
        <f>ROUND(([2]!HsGetValue("FCC","Scenario#"&amp;$B$2,"Years#"&amp;$B$4,"Period#"&amp;$B$3,"View#"&amp;$B$10,"Consolidation#"&amp;$B$13,"Data Source#"&amp;$B$11,"Intercompany#"&amp;$B$14,"Movement#"&amp;$B$12,"Custom1#"&amp;$B$6,"Custom2#"&amp;$B$7,"Custom3#"&amp;$B$8,"Custom4#"&amp;$B$9,"Entity#"&amp;$B106,"Account#"&amp;$M$15)+[2]!HsGetValue("FCC","Scenario#"&amp;$B$2,"Years#"&amp;$B$4,"Period#"&amp;$B$3,"View#"&amp;$B$10,"Consolidation#"&amp;$B$13,"Data Source#"&amp;$B$11,"Intercompany#"&amp;$B$14,"Movement#"&amp;$B$12,"Custom1#"&amp;$B$6,"Custom2#"&amp;$B$7,"Custom3#"&amp;$B$8,"Custom4#"&amp;$B$9,"Entity#"&amp;$B106,"Account#"&amp;$M$16)),2)</f>
        <v>#VALUE!</v>
      </c>
      <c r="N106" s="189" t="e">
        <f>ROUND(([2]!HsGetValue("FCC","Scenario#"&amp;$B$2,"Years#"&amp;$B$4,"Period#"&amp;$B$3,"View#"&amp;$B$10,"Consolidation#"&amp;$B$13,"Data Source#"&amp;$B$11,"Intercompany#"&amp;$B$14,"Movement#"&amp;$B$12,"Custom1#"&amp;$B$6,"Custom2#"&amp;$B$7,"Custom3#"&amp;$B$8,"Custom4#"&amp;$B$9,"Entity#"&amp;$B106,"Account#"&amp;$N$16)+[2]!HsGetValue("FCC","Scenario#"&amp;$B$2,"Years#"&amp;$B$4,"Period#"&amp;$B$3,"View#"&amp;$B$10,"Consolidation#"&amp;$B$13,"Data Source#"&amp;$B$11,"Intercompany#"&amp;$B$14,"Movement#"&amp;$B$12,"Custom1#"&amp;$B$6,"Custom2#"&amp;$B$7,"Custom3#"&amp;$B$8,"Custom4#"&amp;$B$9,"Entity#"&amp;$B106,"Account#"&amp;$N$17)+[2]!HsGetValue("FCC","Scenario#"&amp;$B$2,"Years#"&amp;$B$4,"Period#"&amp;$B$3,"View#"&amp;$B$10,"Consolidation#"&amp;$B$13,"Data Source#"&amp;$B$11,"Intercompany#"&amp;$B$14,"Movement#"&amp;$B$12,"Custom1#"&amp;$B$6,"Custom2#"&amp;$B$7,"Custom3#"&amp;$B$8,"Custom4#"&amp;$B$9,"Entity#"&amp;$B106,"Account#"&amp;$N$18)),2)</f>
        <v>#VALUE!</v>
      </c>
      <c r="O106" s="189" t="e">
        <f>ROUND(([2]!HsGetValue("FCC","Scenario#"&amp;$B$2,"Years#"&amp;$B$4,"Period#"&amp;$B$3,"View#"&amp;$B$10,"Consolidation#"&amp;$B$13,"Data Source#"&amp;$B$11,"Intercompany#"&amp;$B$14,"Movement#"&amp;$B$12,"Custom1#"&amp;$B$6,"Custom2#"&amp;$B$7,"Custom3#"&amp;$B$8,"Custom4#"&amp;$B$9,"Entity#"&amp;$B106,"Account#"&amp;$O$15)),2)</f>
        <v>#VALUE!</v>
      </c>
      <c r="P106" s="189" t="e">
        <f>ROUND(([2]!HsGetValue("FCC","Scenario#"&amp;$B$2,"Years#"&amp;$B$4,"Period#"&amp;$B$3,"View#"&amp;$B$10,"Consolidation#"&amp;$B$13,"Data Source#"&amp;$B$11,"Intercompany#"&amp;$B$14,"Movement#"&amp;$B$12,"Custom1#"&amp;$B$6,"Custom2#"&amp;$B$7,"Custom3#"&amp;$B$8,"Custom4#"&amp;$B$9,"Entity#"&amp;$B106,"Account#"&amp;$P$15)+[2]!HsGetValue("FCC","Scenario#"&amp;$B$2,"Years#"&amp;$B$4,"Period#"&amp;$B$3,"View#"&amp;$B$10,"Consolidation#"&amp;$B$13,"Data Source#"&amp;$B$11,"Intercompany#"&amp;$B$14,"Movement#"&amp;$B$12,"Custom1#"&amp;$B$6,"Custom2#"&amp;$B$7,"Custom3#"&amp;$B$8,"Custom4#"&amp;$B$9,"Entity#"&amp;$B106,"Account#"&amp;$P$16)),2)</f>
        <v>#VALUE!</v>
      </c>
      <c r="Q106" s="189" t="e">
        <f>ROUND(([2]!HsGetValue("FCC","Scenario#"&amp;$B$2,"Years#"&amp;$B$4,"Period#"&amp;$B$3,"View#"&amp;$B$10,"Consolidation#"&amp;$B$13,"Data Source#"&amp;$B$11,"Intercompany#"&amp;$B$14,"Movement#"&amp;$B$12,"Custom1#"&amp;$B$6,"Custom2#"&amp;$B$7,"Custom3#"&amp;$B$8,"Custom4#"&amp;$B$9,"Entity#"&amp;$B106,"Account#"&amp;$Q$15)+[2]!HsGetValue("FCC","Scenario#"&amp;$B$2,"Years#"&amp;$B$4,"Period#"&amp;$B$3,"View#"&amp;$B$10,"Consolidation#"&amp;$B$13,"Data Source#"&amp;$B$11,"Intercompany#"&amp;$B$14,"Movement#"&amp;$B$12,"Custom1#"&amp;$B$6,"Custom2#"&amp;$B$7,"Custom3#"&amp;$B$8,"Custom4#"&amp;$B$9,"Entity#"&amp;$B106,"Account#"&amp;$Q$16)),2)</f>
        <v>#VALUE!</v>
      </c>
      <c r="R106" s="189" t="e">
        <f>ROUND(([2]!HsGetValue("FCC","Scenario#"&amp;$B$2,"Years#"&amp;$B$4,"Period#"&amp;$B$3,"View#"&amp;$B$10,"Consolidation#"&amp;$B$13,"Data Source#"&amp;$B$11,"Intercompany#"&amp;$B$14,"Movement#"&amp;$B$12,"Custom1#"&amp;$B$6,"Custom2#"&amp;$B$7,"Custom3#"&amp;$B$8,"Custom4#"&amp;$B$9,"Entity#"&amp;$B106,"Account#"&amp;$R$15)+[2]!HsGetValue("FCC","Scenario#"&amp;$B$2,"Years#"&amp;$B$4,"Period#"&amp;$B$3,"View#"&amp;$B$10,"Consolidation#"&amp;$B$13,"Data Source#"&amp;$B$11,"Intercompany#"&amp;$B$14,"Movement#"&amp;$B$12,"Custom1#"&amp;$B$6,"Custom2#"&amp;$B$7,"Custom3#"&amp;$B$8,"Custom4#"&amp;$B$9,"Entity#"&amp;$B106,"Account#"&amp;$R$16)),2)</f>
        <v>#VALUE!</v>
      </c>
      <c r="S106" s="108" t="e">
        <f>ROUND(([2]!HsGetValue("FCC","Scenario#"&amp;$B$2,"Years#"&amp;$B$4,"Period#"&amp;$B$3,"View#"&amp;$B$10,"Consolidation#"&amp;$B$13,"Data Source#"&amp;$B$11,"Intercompany#"&amp;$B$14,"Movement#"&amp;$B$12,"Custom1#"&amp;$B$6,"Custom2#"&amp;$B$7,"Custom3#"&amp;$B$8,"Custom4#"&amp;$B$9,"Entity#"&amp;$B106,"Account#"&amp;$S$15)),2)</f>
        <v>#VALUE!</v>
      </c>
      <c r="T106" s="189" t="e">
        <f>ROUND(([2]!HsGetValue("FCC","Scenario#"&amp;$B$2,"Years#"&amp;$B$4,"Period#"&amp;$B$3,"View#"&amp;$B$10,"Consolidation#"&amp;$B$13,"Data Source#"&amp;$B$11,"Intercompany#"&amp;$B$14,"Movement#"&amp;$B$12,"Custom1#"&amp;$B$6,"Custom2#"&amp;$B$7,"Custom3#"&amp;$B$8,"Custom4#"&amp;$B$9,"Entity#"&amp;$B106,"Account#"&amp;$T$15)),2)</f>
        <v>#VALUE!</v>
      </c>
      <c r="U106" s="189" t="e">
        <f>ROUND(([2]!HsGetValue("FCC","Scenario#"&amp;$B$2,"Years#"&amp;$B$4,"Period#"&amp;$B$3,"View#"&amp;$B$10,"Consolidation#"&amp;$B$13,"Data Source#"&amp;$B$11,"Intercompany#"&amp;$B$14,"Movement#"&amp;$B$12,"Custom1#"&amp;$B$6,"Custom2#"&amp;$B$7,"Custom3#"&amp;$B$8,"Custom4#"&amp;$B$9,"Entity#"&amp;$B106,"Account#"&amp;$U$15)),2)</f>
        <v>#VALUE!</v>
      </c>
      <c r="V106" s="189"/>
      <c r="W106" s="108" t="e">
        <f>ROUND(([2]!HsGetValue("FCC","Scenario#"&amp;$B$2,"Years#"&amp;$B$4,"Period#"&amp;$B$3,"View#"&amp;$B$10,"Consolidation#"&amp;$B$13,"Data Source#"&amp;$B$11,"Intercompany#"&amp;$B$14,"Movement#"&amp;$B$12,"Custom1#"&amp;$B$6,"Custom2#"&amp;$B$7,"Custom3#"&amp;$B$8,"Custom4#"&amp;$B$9,"Entity#"&amp;$B106,"Account#"&amp;$W$15)),2)</f>
        <v>#VALUE!</v>
      </c>
      <c r="X106" s="189" t="e">
        <f>ROUND(([2]!HsGetValue("FCC","Scenario#"&amp;$B$2,"Years#"&amp;$B$4,"Period#"&amp;$B$3,"View#"&amp;$B$10,"Consolidation#"&amp;$B$13,"Data Source#"&amp;$B$11,"Intercompany#"&amp;$B$14,"Movement#"&amp;$B$12,"Custom1#"&amp;$B$6,"Custom2#"&amp;$B$7,"Custom3#"&amp;$B$8,"Custom4#"&amp;$B$9,"Entity#"&amp;$B106,"Account#"&amp;$X$15)),2)</f>
        <v>#VALUE!</v>
      </c>
      <c r="Y106" s="189" t="e">
        <f>ROUND(([2]!HsGetValue("FCC","Scenario#"&amp;$B$2,"Years#"&amp;$B$4,"Period#"&amp;$B$3,"View#"&amp;$B$10,"Consolidation#"&amp;$B$13,"Data Source#"&amp;$B$11,"Intercompany#"&amp;$B$14,"Movement#"&amp;$B$12,"Custom1#"&amp;$B$6,"Custom2#"&amp;$B$7,"Custom3#"&amp;$B$8,"Custom4#"&amp;$B$9,"Entity#"&amp;$B106,"Account#"&amp;$Y$15)+[2]!HsGetValue("FCC","Scenario#"&amp;$B$2,"Years#"&amp;$B$4,"Period#"&amp;$B$3,"View#"&amp;$B$10,"Consolidation#"&amp;$B$13,"Data Source#"&amp;$B$11,"Intercompany#"&amp;$B$14,"Movement#"&amp;$B$12,"Custom1#"&amp;$B$6,"Custom2#"&amp;$B$7,"Custom3#"&amp;$B$8,"Custom4#"&amp;$B$9,"Entity#"&amp;$B106,"Account#"&amp;$Y$16)),2)</f>
        <v>#VALUE!</v>
      </c>
    </row>
    <row r="107" spans="1:25" ht="15" customHeight="1">
      <c r="A107" s="29" t="s">
        <v>387</v>
      </c>
      <c r="B107" s="29" t="s">
        <v>422</v>
      </c>
      <c r="C107" s="29">
        <v>96800</v>
      </c>
      <c r="D107" s="29" t="s">
        <v>151</v>
      </c>
      <c r="E107" t="s">
        <v>208</v>
      </c>
      <c r="F107" s="22" t="e">
        <f t="shared" si="6"/>
        <v>#VALUE!</v>
      </c>
      <c r="G107" s="189" t="e">
        <f>ROUND(([2]!HsGetValue("FCC","Scenario#"&amp;$B$2,"Years#"&amp;$B$4,"Period#"&amp;$B$3,"View#"&amp;$B$10,"Consolidation#"&amp;$B$13,"Data Source#"&amp;B$11,"Intercompany#"&amp;$B$14,"Movement#"&amp;$B$12,"Custom1#"&amp;$B$6,"Custom2#"&amp;$B$7,"Custom3#"&amp;$B$8,"Custom4#"&amp;$B$9,"Entity#"&amp;$B107,"Account#"&amp;$G$15)+[2]!HsGetValue("FCC","Scenario#"&amp;$B$2,"Years#"&amp;$B$4,"Period#"&amp;$B$3,"View#"&amp;$B$10,"Consolidation#"&amp;$B$13,"Data Source#"&amp;B$11,"Intercompany#"&amp;$B$14,"Movement#"&amp;$B$12,"Custom1#"&amp;$B$6,"Custom2#"&amp;$B$7,"Custom3#"&amp;$B$8,"Custom4#"&amp;$B$9,"Entity#"&amp;$B107,"Account#"&amp;$G$16)),2)</f>
        <v>#VALUE!</v>
      </c>
      <c r="H107" s="318">
        <v>580248.03</v>
      </c>
      <c r="I107" s="108" t="e">
        <f>ROUND(([2]!HsGetValue("FCC","Scenario#"&amp;$B$2,"Years#"&amp;$B$4,"Period#"&amp;$B$3,"View#"&amp;$B$10,"Consolidation#"&amp;$B$13,"Data Source#"&amp;$B$11,"Intercompany#"&amp;$B$14,"Movement#"&amp;$B$12,"Custom1#"&amp;$B$6,"Custom2#"&amp;$B$7,"Custom3#"&amp;$B$8,"Custom4#"&amp;$B$9,"Entity#"&amp;$B107,"Account#"&amp;$I$15)+[2]!HsGetValue("FCC","Scenario#"&amp;$B$2,"Years#"&amp;$B$4,"Period#"&amp;$B$3,"View#"&amp;$B$10,"Consolidation#"&amp;$B$13,"Data Source#"&amp;$B$11,"Intercompany#"&amp;$B$14,"Movement#"&amp;$B$12,"Custom1#"&amp;$B$6,"Custom2#"&amp;$B$7,"Custom3#"&amp;$B$8,"Custom4#"&amp;$B$9,"Entity#"&amp;$B107,"Account#"&amp;$I$16)+[2]!HsGetValue("FCC","Scenario#"&amp;$B$2,"Years#"&amp;$B$4,"Period#"&amp;$B$3,"View#"&amp;$B$10,"Consolidation#"&amp;$B$13,"Data Source#"&amp;$B$11,"Intercompany#"&amp;$B$14,"Movement#"&amp;$B$12,"Custom1#"&amp;$B$6,"Custom2#"&amp;$B$7,"Custom3#"&amp;$B$8,"Custom4#"&amp;$B$9,"Entity#"&amp;$B107,"Account#"&amp;$I$17)),2)</f>
        <v>#VALUE!</v>
      </c>
      <c r="J107" s="191" t="e">
        <f>ROUND(([2]!HsGetValue("FCC","Scenario#"&amp;$B$2,"Years#"&amp;$B$4,"Period#"&amp;$B$3,"View#"&amp;$B$10,"Consolidation#"&amp;$B$13,"Data Source#"&amp;$B$11,"Intercompany#"&amp;$B$14,"Movement#"&amp;$B$12,"Custom1#"&amp;$B$6,"Custom2#"&amp;$B$7,"Custom3#"&amp;$B$8,"Custom4#"&amp;$B$9,"Entity#"&amp;$B107,"Account#"&amp;$J$15)+[2]!HsGetValue("FCC","Scenario#"&amp;$B$2,"Years#"&amp;$B$4,"Period#"&amp;$B$3,"View#"&amp;$B$10,"Consolidation#"&amp;$B$13,"Data Source#"&amp;$B$11,"Intercompany#"&amp;$B$14,"Movement#"&amp;$B$12,"Custom1#"&amp;$B$6,"Custom2#"&amp;$B$7,"Custom3#"&amp;$B$8,"Custom4#"&amp;$B$9,"Entity#"&amp;$B107,"Account#"&amp;$J$16)),2)</f>
        <v>#VALUE!</v>
      </c>
      <c r="K107" s="108">
        <v>29803906.640000001</v>
      </c>
      <c r="L107" s="108">
        <v>260991.07</v>
      </c>
      <c r="M107" s="189" t="e">
        <f>ROUND(([2]!HsGetValue("FCC","Scenario#"&amp;$B$2,"Years#"&amp;$B$4,"Period#"&amp;$B$3,"View#"&amp;$B$10,"Consolidation#"&amp;$B$13,"Data Source#"&amp;$B$11,"Intercompany#"&amp;$B$14,"Movement#"&amp;$B$12,"Custom1#"&amp;$B$6,"Custom2#"&amp;$B$7,"Custom3#"&amp;$B$8,"Custom4#"&amp;$B$9,"Entity#"&amp;$B107,"Account#"&amp;$M$15)+[2]!HsGetValue("FCC","Scenario#"&amp;$B$2,"Years#"&amp;$B$4,"Period#"&amp;$B$3,"View#"&amp;$B$10,"Consolidation#"&amp;$B$13,"Data Source#"&amp;$B$11,"Intercompany#"&amp;$B$14,"Movement#"&amp;$B$12,"Custom1#"&amp;$B$6,"Custom2#"&amp;$B$7,"Custom3#"&amp;$B$8,"Custom4#"&amp;$B$9,"Entity#"&amp;$B107,"Account#"&amp;$M$16)),2)</f>
        <v>#VALUE!</v>
      </c>
      <c r="N107" s="189" t="e">
        <f>ROUND(([2]!HsGetValue("FCC","Scenario#"&amp;$B$2,"Years#"&amp;$B$4,"Period#"&amp;$B$3,"View#"&amp;$B$10,"Consolidation#"&amp;$B$13,"Data Source#"&amp;$B$11,"Intercompany#"&amp;$B$14,"Movement#"&amp;$B$12,"Custom1#"&amp;$B$6,"Custom2#"&amp;$B$7,"Custom3#"&amp;$B$8,"Custom4#"&amp;$B$9,"Entity#"&amp;$B107,"Account#"&amp;$N$16)+[2]!HsGetValue("FCC","Scenario#"&amp;$B$2,"Years#"&amp;$B$4,"Period#"&amp;$B$3,"View#"&amp;$B$10,"Consolidation#"&amp;$B$13,"Data Source#"&amp;$B$11,"Intercompany#"&amp;$B$14,"Movement#"&amp;$B$12,"Custom1#"&amp;$B$6,"Custom2#"&amp;$B$7,"Custom3#"&amp;$B$8,"Custom4#"&amp;$B$9,"Entity#"&amp;$B107,"Account#"&amp;$N$17)+[2]!HsGetValue("FCC","Scenario#"&amp;$B$2,"Years#"&amp;$B$4,"Period#"&amp;$B$3,"View#"&amp;$B$10,"Consolidation#"&amp;$B$13,"Data Source#"&amp;$B$11,"Intercompany#"&amp;$B$14,"Movement#"&amp;$B$12,"Custom1#"&amp;$B$6,"Custom2#"&amp;$B$7,"Custom3#"&amp;$B$8,"Custom4#"&amp;$B$9,"Entity#"&amp;$B107,"Account#"&amp;$N$18)),2)</f>
        <v>#VALUE!</v>
      </c>
      <c r="O107" s="189" t="e">
        <f>ROUND(([2]!HsGetValue("FCC","Scenario#"&amp;$B$2,"Years#"&amp;$B$4,"Period#"&amp;$B$3,"View#"&amp;$B$10,"Consolidation#"&amp;$B$13,"Data Source#"&amp;$B$11,"Intercompany#"&amp;$B$14,"Movement#"&amp;$B$12,"Custom1#"&amp;$B$6,"Custom2#"&amp;$B$7,"Custom3#"&amp;$B$8,"Custom4#"&amp;$B$9,"Entity#"&amp;$B107,"Account#"&amp;$O$15)),2)</f>
        <v>#VALUE!</v>
      </c>
      <c r="P107" s="189" t="e">
        <f>ROUND(([2]!HsGetValue("FCC","Scenario#"&amp;$B$2,"Years#"&amp;$B$4,"Period#"&amp;$B$3,"View#"&amp;$B$10,"Consolidation#"&amp;$B$13,"Data Source#"&amp;$B$11,"Intercompany#"&amp;$B$14,"Movement#"&amp;$B$12,"Custom1#"&amp;$B$6,"Custom2#"&amp;$B$7,"Custom3#"&amp;$B$8,"Custom4#"&amp;$B$9,"Entity#"&amp;$B107,"Account#"&amp;$P$15)+[2]!HsGetValue("FCC","Scenario#"&amp;$B$2,"Years#"&amp;$B$4,"Period#"&amp;$B$3,"View#"&amp;$B$10,"Consolidation#"&amp;$B$13,"Data Source#"&amp;$B$11,"Intercompany#"&amp;$B$14,"Movement#"&amp;$B$12,"Custom1#"&amp;$B$6,"Custom2#"&amp;$B$7,"Custom3#"&amp;$B$8,"Custom4#"&amp;$B$9,"Entity#"&amp;$B107,"Account#"&amp;$P$16)),2)</f>
        <v>#VALUE!</v>
      </c>
      <c r="Q107" s="189" t="e">
        <f>ROUND(([2]!HsGetValue("FCC","Scenario#"&amp;$B$2,"Years#"&amp;$B$4,"Period#"&amp;$B$3,"View#"&amp;$B$10,"Consolidation#"&amp;$B$13,"Data Source#"&amp;$B$11,"Intercompany#"&amp;$B$14,"Movement#"&amp;$B$12,"Custom1#"&amp;$B$6,"Custom2#"&amp;$B$7,"Custom3#"&amp;$B$8,"Custom4#"&amp;$B$9,"Entity#"&amp;$B107,"Account#"&amp;$Q$15)+[2]!HsGetValue("FCC","Scenario#"&amp;$B$2,"Years#"&amp;$B$4,"Period#"&amp;$B$3,"View#"&amp;$B$10,"Consolidation#"&amp;$B$13,"Data Source#"&amp;$B$11,"Intercompany#"&amp;$B$14,"Movement#"&amp;$B$12,"Custom1#"&amp;$B$6,"Custom2#"&amp;$B$7,"Custom3#"&amp;$B$8,"Custom4#"&amp;$B$9,"Entity#"&amp;$B107,"Account#"&amp;$Q$16)),2)</f>
        <v>#VALUE!</v>
      </c>
      <c r="R107" s="189" t="e">
        <f>ROUND(([2]!HsGetValue("FCC","Scenario#"&amp;$B$2,"Years#"&amp;$B$4,"Period#"&amp;$B$3,"View#"&amp;$B$10,"Consolidation#"&amp;$B$13,"Data Source#"&amp;$B$11,"Intercompany#"&amp;$B$14,"Movement#"&amp;$B$12,"Custom1#"&amp;$B$6,"Custom2#"&amp;$B$7,"Custom3#"&amp;$B$8,"Custom4#"&amp;$B$9,"Entity#"&amp;$B107,"Account#"&amp;$R$15)+[2]!HsGetValue("FCC","Scenario#"&amp;$B$2,"Years#"&amp;$B$4,"Period#"&amp;$B$3,"View#"&amp;$B$10,"Consolidation#"&amp;$B$13,"Data Source#"&amp;$B$11,"Intercompany#"&amp;$B$14,"Movement#"&amp;$B$12,"Custom1#"&amp;$B$6,"Custom2#"&amp;$B$7,"Custom3#"&amp;$B$8,"Custom4#"&amp;$B$9,"Entity#"&amp;$B107,"Account#"&amp;$R$16)),2)</f>
        <v>#VALUE!</v>
      </c>
      <c r="S107" s="108" t="e">
        <f>ROUND(([2]!HsGetValue("FCC","Scenario#"&amp;$B$2,"Years#"&amp;$B$4,"Period#"&amp;$B$3,"View#"&amp;$B$10,"Consolidation#"&amp;$B$13,"Data Source#"&amp;$B$11,"Intercompany#"&amp;$B$14,"Movement#"&amp;$B$12,"Custom1#"&amp;$B$6,"Custom2#"&amp;$B$7,"Custom3#"&amp;$B$8,"Custom4#"&amp;$B$9,"Entity#"&amp;$B107,"Account#"&amp;$S$15)),2)</f>
        <v>#VALUE!</v>
      </c>
      <c r="T107" s="189" t="e">
        <f>ROUND(([2]!HsGetValue("FCC","Scenario#"&amp;$B$2,"Years#"&amp;$B$4,"Period#"&amp;$B$3,"View#"&amp;$B$10,"Consolidation#"&amp;$B$13,"Data Source#"&amp;$B$11,"Intercompany#"&amp;$B$14,"Movement#"&amp;$B$12,"Custom1#"&amp;$B$6,"Custom2#"&amp;$B$7,"Custom3#"&amp;$B$8,"Custom4#"&amp;$B$9,"Entity#"&amp;$B107,"Account#"&amp;$T$15)),2)</f>
        <v>#VALUE!</v>
      </c>
      <c r="U107" s="189" t="e">
        <f>ROUND(([2]!HsGetValue("FCC","Scenario#"&amp;$B$2,"Years#"&amp;$B$4,"Period#"&amp;$B$3,"View#"&amp;$B$10,"Consolidation#"&amp;$B$13,"Data Source#"&amp;$B$11,"Intercompany#"&amp;$B$14,"Movement#"&amp;$B$12,"Custom1#"&amp;$B$6,"Custom2#"&amp;$B$7,"Custom3#"&amp;$B$8,"Custom4#"&amp;$B$9,"Entity#"&amp;$B107,"Account#"&amp;$U$15)),2)</f>
        <v>#VALUE!</v>
      </c>
      <c r="V107" s="189"/>
      <c r="W107" s="108" t="e">
        <f>ROUND(([2]!HsGetValue("FCC","Scenario#"&amp;$B$2,"Years#"&amp;$B$4,"Period#"&amp;$B$3,"View#"&amp;$B$10,"Consolidation#"&amp;$B$13,"Data Source#"&amp;$B$11,"Intercompany#"&amp;$B$14,"Movement#"&amp;$B$12,"Custom1#"&amp;$B$6,"Custom2#"&amp;$B$7,"Custom3#"&amp;$B$8,"Custom4#"&amp;$B$9,"Entity#"&amp;$B107,"Account#"&amp;$W$15)),2)</f>
        <v>#VALUE!</v>
      </c>
      <c r="X107" s="189" t="e">
        <f>ROUND(([2]!HsGetValue("FCC","Scenario#"&amp;$B$2,"Years#"&amp;$B$4,"Period#"&amp;$B$3,"View#"&amp;$B$10,"Consolidation#"&amp;$B$13,"Data Source#"&amp;$B$11,"Intercompany#"&amp;$B$14,"Movement#"&amp;$B$12,"Custom1#"&amp;$B$6,"Custom2#"&amp;$B$7,"Custom3#"&amp;$B$8,"Custom4#"&amp;$B$9,"Entity#"&amp;$B107,"Account#"&amp;$X$15)),2)</f>
        <v>#VALUE!</v>
      </c>
      <c r="Y107" s="189" t="e">
        <f>ROUND(([2]!HsGetValue("FCC","Scenario#"&amp;$B$2,"Years#"&amp;$B$4,"Period#"&amp;$B$3,"View#"&amp;$B$10,"Consolidation#"&amp;$B$13,"Data Source#"&amp;$B$11,"Intercompany#"&amp;$B$14,"Movement#"&amp;$B$12,"Custom1#"&amp;$B$6,"Custom2#"&amp;$B$7,"Custom3#"&amp;$B$8,"Custom4#"&amp;$B$9,"Entity#"&amp;$B107,"Account#"&amp;$Y$15)+[2]!HsGetValue("FCC","Scenario#"&amp;$B$2,"Years#"&amp;$B$4,"Period#"&amp;$B$3,"View#"&amp;$B$10,"Consolidation#"&amp;$B$13,"Data Source#"&amp;$B$11,"Intercompany#"&amp;$B$14,"Movement#"&amp;$B$12,"Custom1#"&amp;$B$6,"Custom2#"&amp;$B$7,"Custom3#"&amp;$B$8,"Custom4#"&amp;$B$9,"Entity#"&amp;$B107,"Account#"&amp;$Y$16)),2)</f>
        <v>#VALUE!</v>
      </c>
    </row>
    <row r="108" spans="1:25" ht="15" customHeight="1">
      <c r="A108" s="29" t="s">
        <v>387</v>
      </c>
      <c r="B108" s="29" t="s">
        <v>355</v>
      </c>
      <c r="C108" s="29">
        <v>97300</v>
      </c>
      <c r="D108" s="29" t="s">
        <v>151</v>
      </c>
      <c r="E108" t="s">
        <v>159</v>
      </c>
      <c r="F108" s="22" t="e">
        <f t="shared" si="6"/>
        <v>#VALUE!</v>
      </c>
      <c r="G108" s="189" t="e">
        <f>ROUND(([2]!HsGetValue("FCC","Scenario#"&amp;$B$2,"Years#"&amp;$B$4,"Period#"&amp;$B$3,"View#"&amp;$B$10,"Consolidation#"&amp;$B$13,"Data Source#"&amp;B$11,"Intercompany#"&amp;$B$14,"Movement#"&amp;$B$12,"Custom1#"&amp;$B$6,"Custom2#"&amp;$B$7,"Custom3#"&amp;$B$8,"Custom4#"&amp;$B$9,"Entity#"&amp;$B108,"Account#"&amp;$G$15)+[2]!HsGetValue("FCC","Scenario#"&amp;$B$2,"Years#"&amp;$B$4,"Period#"&amp;$B$3,"View#"&amp;$B$10,"Consolidation#"&amp;$B$13,"Data Source#"&amp;B$11,"Intercompany#"&amp;$B$14,"Movement#"&amp;$B$12,"Custom1#"&amp;$B$6,"Custom2#"&amp;$B$7,"Custom3#"&amp;$B$8,"Custom4#"&amp;$B$9,"Entity#"&amp;$B108,"Account#"&amp;$G$16)),2)</f>
        <v>#VALUE!</v>
      </c>
      <c r="H108" s="189">
        <f>4922000+118000</f>
        <v>5040000</v>
      </c>
      <c r="I108" s="108" t="e">
        <f>ROUND(([2]!HsGetValue("FCC","Scenario#"&amp;$B$2,"Years#"&amp;$B$4,"Period#"&amp;$B$3,"View#"&amp;$B$10,"Consolidation#"&amp;$B$13,"Data Source#"&amp;$B$11,"Intercompany#"&amp;$B$14,"Movement#"&amp;$B$12,"Custom1#"&amp;$B$6,"Custom2#"&amp;$B$7,"Custom3#"&amp;$B$8,"Custom4#"&amp;$B$9,"Entity#"&amp;$B108,"Account#"&amp;$I$15)+[2]!HsGetValue("FCC","Scenario#"&amp;$B$2,"Years#"&amp;$B$4,"Period#"&amp;$B$3,"View#"&amp;$B$10,"Consolidation#"&amp;$B$13,"Data Source#"&amp;$B$11,"Intercompany#"&amp;$B$14,"Movement#"&amp;$B$12,"Custom1#"&amp;$B$6,"Custom2#"&amp;$B$7,"Custom3#"&amp;$B$8,"Custom4#"&amp;$B$9,"Entity#"&amp;$B108,"Account#"&amp;$I$16)+[2]!HsGetValue("FCC","Scenario#"&amp;$B$2,"Years#"&amp;$B$4,"Period#"&amp;$B$3,"View#"&amp;$B$10,"Consolidation#"&amp;$B$13,"Data Source#"&amp;$B$11,"Intercompany#"&amp;$B$14,"Movement#"&amp;$B$12,"Custom1#"&amp;$B$6,"Custom2#"&amp;$B$7,"Custom3#"&amp;$B$8,"Custom4#"&amp;$B$9,"Entity#"&amp;$B108,"Account#"&amp;$I$17)),2)</f>
        <v>#VALUE!</v>
      </c>
      <c r="J108" s="191" t="e">
        <f>ROUND(([2]!HsGetValue("FCC","Scenario#"&amp;$B$2,"Years#"&amp;$B$4,"Period#"&amp;$B$3,"View#"&amp;$B$10,"Consolidation#"&amp;$B$13,"Data Source#"&amp;$B$11,"Intercompany#"&amp;$B$14,"Movement#"&amp;$B$12,"Custom1#"&amp;$B$6,"Custom2#"&amp;$B$7,"Custom3#"&amp;$B$8,"Custom4#"&amp;$B$9,"Entity#"&amp;$B108,"Account#"&amp;$J$15)+[2]!HsGetValue("FCC","Scenario#"&amp;$B$2,"Years#"&amp;$B$4,"Period#"&amp;$B$3,"View#"&amp;$B$10,"Consolidation#"&amp;$B$13,"Data Source#"&amp;$B$11,"Intercompany#"&amp;$B$14,"Movement#"&amp;$B$12,"Custom1#"&amp;$B$6,"Custom2#"&amp;$B$7,"Custom3#"&amp;$B$8,"Custom4#"&amp;$B$9,"Entity#"&amp;$B108,"Account#"&amp;$J$16)),2)</f>
        <v>#VALUE!</v>
      </c>
      <c r="K108" s="108">
        <v>39933000</v>
      </c>
      <c r="L108" s="108" t="e">
        <f>ROUND(([2]!HsGetValue("FCC","Scenario#"&amp;$B$2,"Years#"&amp;$B$4,"Period#"&amp;$B$3,"View#"&amp;$B$10,"Consolidation#"&amp;$B$13,"Data Source#"&amp;$B$11,"Intercompany#"&amp;$B$14,"Movement#"&amp;$B$12,"Custom1#"&amp;$B$6,"Custom2#"&amp;$B$7,"Custom3#"&amp;$B$8,"Custom4#"&amp;$B$9,"Entity#"&amp;$B108,"Account#"&amp;$L$17)+[2]!HsGetValue("FCC","Scenario#"&amp;$B$2,"Years#"&amp;$B$4,"Period#"&amp;$B$3,"View#"&amp;$B$10,"Consolidation#"&amp;$B$13,"Data Source#"&amp;$B$11,"Intercompany#"&amp;$B$14,"Movement#"&amp;$B$12,"Custom1#"&amp;$B$6,"Custom2#"&amp;$B$7,"Custom3#"&amp;$B$8,"Custom4#"&amp;$B$9,"Entity#"&amp;$B108,"Account#"&amp;$L$18)),2)</f>
        <v>#VALUE!</v>
      </c>
      <c r="M108" s="189" t="e">
        <f>ROUND(([2]!HsGetValue("FCC","Scenario#"&amp;$B$2,"Years#"&amp;$B$4,"Period#"&amp;$B$3,"View#"&amp;$B$10,"Consolidation#"&amp;$B$13,"Data Source#"&amp;$B$11,"Intercompany#"&amp;$B$14,"Movement#"&amp;$B$12,"Custom1#"&amp;$B$6,"Custom2#"&amp;$B$7,"Custom3#"&amp;$B$8,"Custom4#"&amp;$B$9,"Entity#"&amp;$B108,"Account#"&amp;$M$15)+[2]!HsGetValue("FCC","Scenario#"&amp;$B$2,"Years#"&amp;$B$4,"Period#"&amp;$B$3,"View#"&amp;$B$10,"Consolidation#"&amp;$B$13,"Data Source#"&amp;$B$11,"Intercompany#"&amp;$B$14,"Movement#"&amp;$B$12,"Custom1#"&amp;$B$6,"Custom2#"&amp;$B$7,"Custom3#"&amp;$B$8,"Custom4#"&amp;$B$9,"Entity#"&amp;$B108,"Account#"&amp;$M$16)),2)</f>
        <v>#VALUE!</v>
      </c>
      <c r="N108" s="189" t="e">
        <f>ROUND(([2]!HsGetValue("FCC","Scenario#"&amp;$B$2,"Years#"&amp;$B$4,"Period#"&amp;$B$3,"View#"&amp;$B$10,"Consolidation#"&amp;$B$13,"Data Source#"&amp;$B$11,"Intercompany#"&amp;$B$14,"Movement#"&amp;$B$12,"Custom1#"&amp;$B$6,"Custom2#"&amp;$B$7,"Custom3#"&amp;$B$8,"Custom4#"&amp;$B$9,"Entity#"&amp;$B108,"Account#"&amp;$N$16)+[2]!HsGetValue("FCC","Scenario#"&amp;$B$2,"Years#"&amp;$B$4,"Period#"&amp;$B$3,"View#"&amp;$B$10,"Consolidation#"&amp;$B$13,"Data Source#"&amp;$B$11,"Intercompany#"&amp;$B$14,"Movement#"&amp;$B$12,"Custom1#"&amp;$B$6,"Custom2#"&amp;$B$7,"Custom3#"&amp;$B$8,"Custom4#"&amp;$B$9,"Entity#"&amp;$B108,"Account#"&amp;$N$17)+[2]!HsGetValue("FCC","Scenario#"&amp;$B$2,"Years#"&amp;$B$4,"Period#"&amp;$B$3,"View#"&amp;$B$10,"Consolidation#"&amp;$B$13,"Data Source#"&amp;$B$11,"Intercompany#"&amp;$B$14,"Movement#"&amp;$B$12,"Custom1#"&amp;$B$6,"Custom2#"&amp;$B$7,"Custom3#"&amp;$B$8,"Custom4#"&amp;$B$9,"Entity#"&amp;$B108,"Account#"&amp;$N$18)),2)</f>
        <v>#VALUE!</v>
      </c>
      <c r="O108" s="189" t="e">
        <f>ROUND(([2]!HsGetValue("FCC","Scenario#"&amp;$B$2,"Years#"&amp;$B$4,"Period#"&amp;$B$3,"View#"&amp;$B$10,"Consolidation#"&amp;$B$13,"Data Source#"&amp;$B$11,"Intercompany#"&amp;$B$14,"Movement#"&amp;$B$12,"Custom1#"&amp;$B$6,"Custom2#"&amp;$B$7,"Custom3#"&amp;$B$8,"Custom4#"&amp;$B$9,"Entity#"&amp;$B108,"Account#"&amp;$O$15)),2)</f>
        <v>#VALUE!</v>
      </c>
      <c r="P108" s="189">
        <v>166538000</v>
      </c>
      <c r="Q108" s="189" t="e">
        <f>ROUND(([2]!HsGetValue("FCC","Scenario#"&amp;$B$2,"Years#"&amp;$B$4,"Period#"&amp;$B$3,"View#"&amp;$B$10,"Consolidation#"&amp;$B$13,"Data Source#"&amp;$B$11,"Intercompany#"&amp;$B$14,"Movement#"&amp;$B$12,"Custom1#"&amp;$B$6,"Custom2#"&amp;$B$7,"Custom3#"&amp;$B$8,"Custom4#"&amp;$B$9,"Entity#"&amp;$B108,"Account#"&amp;$Q$15)+[2]!HsGetValue("FCC","Scenario#"&amp;$B$2,"Years#"&amp;$B$4,"Period#"&amp;$B$3,"View#"&amp;$B$10,"Consolidation#"&amp;$B$13,"Data Source#"&amp;$B$11,"Intercompany#"&amp;$B$14,"Movement#"&amp;$B$12,"Custom1#"&amp;$B$6,"Custom2#"&amp;$B$7,"Custom3#"&amp;$B$8,"Custom4#"&amp;$B$9,"Entity#"&amp;$B108,"Account#"&amp;$Q$16)),2)</f>
        <v>#VALUE!</v>
      </c>
      <c r="R108" s="189" t="e">
        <f>ROUND(([2]!HsGetValue("FCC","Scenario#"&amp;$B$2,"Years#"&amp;$B$4,"Period#"&amp;$B$3,"View#"&amp;$B$10,"Consolidation#"&amp;$B$13,"Data Source#"&amp;$B$11,"Intercompany#"&amp;$B$14,"Movement#"&amp;$B$12,"Custom1#"&amp;$B$6,"Custom2#"&amp;$B$7,"Custom3#"&amp;$B$8,"Custom4#"&amp;$B$9,"Entity#"&amp;$B108,"Account#"&amp;$R$15)+[2]!HsGetValue("FCC","Scenario#"&amp;$B$2,"Years#"&amp;$B$4,"Period#"&amp;$B$3,"View#"&amp;$B$10,"Consolidation#"&amp;$B$13,"Data Source#"&amp;$B$11,"Intercompany#"&amp;$B$14,"Movement#"&amp;$B$12,"Custom1#"&amp;$B$6,"Custom2#"&amp;$B$7,"Custom3#"&amp;$B$8,"Custom4#"&amp;$B$9,"Entity#"&amp;$B108,"Account#"&amp;$R$16)),2)</f>
        <v>#VALUE!</v>
      </c>
      <c r="S108" s="108" t="e">
        <f>ROUND(([2]!HsGetValue("FCC","Scenario#"&amp;$B$2,"Years#"&amp;$B$4,"Period#"&amp;$B$3,"View#"&amp;$B$10,"Consolidation#"&amp;$B$13,"Data Source#"&amp;$B$11,"Intercompany#"&amp;$B$14,"Movement#"&amp;$B$12,"Custom1#"&amp;$B$6,"Custom2#"&amp;$B$7,"Custom3#"&amp;$B$8,"Custom4#"&amp;$B$9,"Entity#"&amp;$B108,"Account#"&amp;$S$15)),2)</f>
        <v>#VALUE!</v>
      </c>
      <c r="T108" s="189" t="e">
        <f>ROUND(([2]!HsGetValue("FCC","Scenario#"&amp;$B$2,"Years#"&amp;$B$4,"Period#"&amp;$B$3,"View#"&amp;$B$10,"Consolidation#"&amp;$B$13,"Data Source#"&amp;$B$11,"Intercompany#"&amp;$B$14,"Movement#"&amp;$B$12,"Custom1#"&amp;$B$6,"Custom2#"&amp;$B$7,"Custom3#"&amp;$B$8,"Custom4#"&amp;$B$9,"Entity#"&amp;$B108,"Account#"&amp;$T$15)),2)</f>
        <v>#VALUE!</v>
      </c>
      <c r="U108" s="189" t="e">
        <f>ROUND(([2]!HsGetValue("FCC","Scenario#"&amp;$B$2,"Years#"&amp;$B$4,"Period#"&amp;$B$3,"View#"&amp;$B$10,"Consolidation#"&amp;$B$13,"Data Source#"&amp;$B$11,"Intercompany#"&amp;$B$14,"Movement#"&amp;$B$12,"Custom1#"&amp;$B$6,"Custom2#"&amp;$B$7,"Custom3#"&amp;$B$8,"Custom4#"&amp;$B$9,"Entity#"&amp;$B108,"Account#"&amp;$U$15)),2)</f>
        <v>#VALUE!</v>
      </c>
      <c r="V108" s="189"/>
      <c r="W108" s="108" t="e">
        <f>ROUND(([2]!HsGetValue("FCC","Scenario#"&amp;$B$2,"Years#"&amp;$B$4,"Period#"&amp;$B$3,"View#"&amp;$B$10,"Consolidation#"&amp;$B$13,"Data Source#"&amp;$B$11,"Intercompany#"&amp;$B$14,"Movement#"&amp;$B$12,"Custom1#"&amp;$B$6,"Custom2#"&amp;$B$7,"Custom3#"&amp;$B$8,"Custom4#"&amp;$B$9,"Entity#"&amp;$B108,"Account#"&amp;$W$15)),2)</f>
        <v>#VALUE!</v>
      </c>
      <c r="X108" s="189" t="e">
        <f>ROUND(([2]!HsGetValue("FCC","Scenario#"&amp;$B$2,"Years#"&amp;$B$4,"Period#"&amp;$B$3,"View#"&amp;$B$10,"Consolidation#"&amp;$B$13,"Data Source#"&amp;$B$11,"Intercompany#"&amp;$B$14,"Movement#"&amp;$B$12,"Custom1#"&amp;$B$6,"Custom2#"&amp;$B$7,"Custom3#"&amp;$B$8,"Custom4#"&amp;$B$9,"Entity#"&amp;$B108,"Account#"&amp;$X$15)),2)</f>
        <v>#VALUE!</v>
      </c>
      <c r="Y108" s="189" t="e">
        <f>ROUND(([2]!HsGetValue("FCC","Scenario#"&amp;$B$2,"Years#"&amp;$B$4,"Period#"&amp;$B$3,"View#"&amp;$B$10,"Consolidation#"&amp;$B$13,"Data Source#"&amp;$B$11,"Intercompany#"&amp;$B$14,"Movement#"&amp;$B$12,"Custom1#"&amp;$B$6,"Custom2#"&amp;$B$7,"Custom3#"&amp;$B$8,"Custom4#"&amp;$B$9,"Entity#"&amp;$B108,"Account#"&amp;$Y$15)+[2]!HsGetValue("FCC","Scenario#"&amp;$B$2,"Years#"&amp;$B$4,"Period#"&amp;$B$3,"View#"&amp;$B$10,"Consolidation#"&amp;$B$13,"Data Source#"&amp;$B$11,"Intercompany#"&amp;$B$14,"Movement#"&amp;$B$12,"Custom1#"&amp;$B$6,"Custom2#"&amp;$B$7,"Custom3#"&amp;$B$8,"Custom4#"&amp;$B$9,"Entity#"&amp;$B108,"Account#"&amp;$Y$16)),2)</f>
        <v>#VALUE!</v>
      </c>
    </row>
    <row r="109" spans="1:25" ht="15" customHeight="1">
      <c r="A109" s="29" t="s">
        <v>387</v>
      </c>
      <c r="B109" s="29" t="s">
        <v>356</v>
      </c>
      <c r="C109" s="29">
        <v>97400</v>
      </c>
      <c r="D109" s="29" t="s">
        <v>151</v>
      </c>
      <c r="E109" t="s">
        <v>160</v>
      </c>
      <c r="F109" s="22" t="e">
        <f t="shared" si="6"/>
        <v>#VALUE!</v>
      </c>
      <c r="G109" s="189" t="e">
        <f>ROUND(([2]!HsGetValue("FCC","Scenario#"&amp;$B$2,"Years#"&amp;$B$4,"Period#"&amp;$B$3,"View#"&amp;$B$10,"Consolidation#"&amp;$B$13,"Data Source#"&amp;B$11,"Intercompany#"&amp;$B$14,"Movement#"&amp;$B$12,"Custom1#"&amp;$B$6,"Custom2#"&amp;$B$7,"Custom3#"&amp;$B$8,"Custom4#"&amp;$B$9,"Entity#"&amp;$B109,"Account#"&amp;$G$15)+[2]!HsGetValue("FCC","Scenario#"&amp;$B$2,"Years#"&amp;$B$4,"Period#"&amp;$B$3,"View#"&amp;$B$10,"Consolidation#"&amp;$B$13,"Data Source#"&amp;B$11,"Intercompany#"&amp;$B$14,"Movement#"&amp;$B$12,"Custom1#"&amp;$B$6,"Custom2#"&amp;$B$7,"Custom3#"&amp;$B$8,"Custom4#"&amp;$B$9,"Entity#"&amp;$B109,"Account#"&amp;$G$16)),2)</f>
        <v>#VALUE!</v>
      </c>
      <c r="H109" s="189" t="e">
        <f>ROUND(([2]!HsGetValue("FCC","Scenario#"&amp;$B$2,"Years#"&amp;$B$4,"Period#"&amp;$B$3,"View#"&amp;$B$10,"Consolidation#"&amp;$B$13,"Data Source#"&amp;$B$11,"Intercompany#"&amp;$B$14,"Movement#"&amp;$B$12,"Custom1#"&amp;$B$6,"Custom2#"&amp;$B$7,"Custom3#"&amp;$B$8,"Custom4#"&amp;$B$9,"Entity#"&amp;$B109,"Account#"&amp;$H$15)+[2]!HsGetValue("FCC","Scenario#"&amp;$B$2,"Years#"&amp;$B$4,"Period#"&amp;$B$3,"View#"&amp;$B$10,"Consolidation#"&amp;$B$13,"Data Source#"&amp;$B$11,"Intercompany#"&amp;$B$14,"Movement#"&amp;$B$12,"Custom1#"&amp;$B$6,"Custom2#"&amp;$B$7,"Custom3#"&amp;$B$8,"Custom4#"&amp;$B$9,"Entity#"&amp;$B109,"Account#"&amp;$H$16)),2)</f>
        <v>#VALUE!</v>
      </c>
      <c r="I109" s="108" t="e">
        <f>ROUND(([2]!HsGetValue("FCC","Scenario#"&amp;$B$2,"Years#"&amp;$B$4,"Period#"&amp;$B$3,"View#"&amp;$B$10,"Consolidation#"&amp;$B$13,"Data Source#"&amp;$B$11,"Intercompany#"&amp;$B$14,"Movement#"&amp;$B$12,"Custom1#"&amp;$B$6,"Custom2#"&amp;$B$7,"Custom3#"&amp;$B$8,"Custom4#"&amp;$B$9,"Entity#"&amp;$B109,"Account#"&amp;$I$15)+[2]!HsGetValue("FCC","Scenario#"&amp;$B$2,"Years#"&amp;$B$4,"Period#"&amp;$B$3,"View#"&amp;$B$10,"Consolidation#"&amp;$B$13,"Data Source#"&amp;$B$11,"Intercompany#"&amp;$B$14,"Movement#"&amp;$B$12,"Custom1#"&amp;$B$6,"Custom2#"&amp;$B$7,"Custom3#"&amp;$B$8,"Custom4#"&amp;$B$9,"Entity#"&amp;$B109,"Account#"&amp;$I$16)+[2]!HsGetValue("FCC","Scenario#"&amp;$B$2,"Years#"&amp;$B$4,"Period#"&amp;$B$3,"View#"&amp;$B$10,"Consolidation#"&amp;$B$13,"Data Source#"&amp;$B$11,"Intercompany#"&amp;$B$14,"Movement#"&amp;$B$12,"Custom1#"&amp;$B$6,"Custom2#"&amp;$B$7,"Custom3#"&amp;$B$8,"Custom4#"&amp;$B$9,"Entity#"&amp;$B109,"Account#"&amp;$I$17)),2)</f>
        <v>#VALUE!</v>
      </c>
      <c r="J109" s="191" t="e">
        <f>ROUND(([2]!HsGetValue("FCC","Scenario#"&amp;$B$2,"Years#"&amp;$B$4,"Period#"&amp;$B$3,"View#"&amp;$B$10,"Consolidation#"&amp;$B$13,"Data Source#"&amp;$B$11,"Intercompany#"&amp;$B$14,"Movement#"&amp;$B$12,"Custom1#"&amp;$B$6,"Custom2#"&amp;$B$7,"Custom3#"&amp;$B$8,"Custom4#"&amp;$B$9,"Entity#"&amp;$B109,"Account#"&amp;$J$15)+[2]!HsGetValue("FCC","Scenario#"&amp;$B$2,"Years#"&amp;$B$4,"Period#"&amp;$B$3,"View#"&amp;$B$10,"Consolidation#"&amp;$B$13,"Data Source#"&amp;$B$11,"Intercompany#"&amp;$B$14,"Movement#"&amp;$B$12,"Custom1#"&amp;$B$6,"Custom2#"&amp;$B$7,"Custom3#"&amp;$B$8,"Custom4#"&amp;$B$9,"Entity#"&amp;$B109,"Account#"&amp;$J$16)),2)</f>
        <v>#VALUE!</v>
      </c>
      <c r="K109" s="108" t="e">
        <f>ROUND(([2]!HsGetValue("FCC","Scenario#"&amp;$B$2,"Years#"&amp;$B$4,"Period#"&amp;$B$3,"View#"&amp;$B$10,"Consolidation#"&amp;$B$13,"Data Source#"&amp;$B$11,"Intercompany#"&amp;$B$14,"Movement#"&amp;$B$12,"Custom1#"&amp;$B$6,"Custom2#"&amp;$B$7,"Custom3#"&amp;$B$8,"Custom4#"&amp;$B$9,"Entity#"&amp;$B109,"Account#"&amp;$K$13)+[2]!HsGetValue("FCC","Scenario#"&amp;$B$2,"Years#"&amp;$B$4,"Period#"&amp;$B$3,"View#"&amp;$B$10,"Consolidation#"&amp;$B$13,"Data Source#"&amp;$B$11,"Intercompany#"&amp;$B$14,"Movement#"&amp;$B$12,"Custom1#"&amp;$B$6,"Custom2#"&amp;$B$7,"Custom3#"&amp;$B$8,"Custom4#"&amp;$B$9,"Entity#"&amp;$B109,"Account#"&amp;$K$14)+[2]!HsGetValue("FCC","Scenario#"&amp;$B$2,"Years#"&amp;$B$4,"Period#"&amp;$B$3,"View#"&amp;$B$10,"Consolidation#"&amp;$B$13,"Data Source#"&amp;$B$11,"Intercompany#"&amp;$B$14,"Movement#"&amp;$B$12,"Custom1#"&amp;$B$6,"Custom2#"&amp;$B$7,"Custom3#"&amp;$B$8,"Custom4#"&amp;$B$9,"Entity#"&amp;$B109,"Account#"&amp;$K$15)+[2]!HsGetValue("FCC","Scenario#"&amp;$B$2,"Years#"&amp;$B$4,"Period#"&amp;$B$3,"View#"&amp;$B$10,"Consolidation#"&amp;$B$13,"Data Source#"&amp;$B$11,"Intercompany#"&amp;$B$14,"Movement#"&amp;$B$12,"Custom1#"&amp;$B$6,"Custom2#"&amp;$B$7,"Custom3#"&amp;$B$8,"Custom4#"&amp;$B$9,"Entity#"&amp;$B109,"Account#"&amp;$K$16)+[2]!HsGetValue("FCC","Scenario#"&amp;$B$2,"Years#"&amp;$B$4,"Period#"&amp;$B$3,"View#"&amp;$B$10,"Consolidation#"&amp;$B$13,"Data Source#"&amp;$B$11,"Intercompany#"&amp;$B$14,"Movement#"&amp;$B$12,"Custom1#"&amp;$B$6,"Custom2#"&amp;$B$7,"Custom3#"&amp;$B$8,"Custom4#"&amp;$B$9,"Entity#"&amp;$B109,"Account#"&amp;$K$17)+[2]!HsGetValue("FCC","Scenario#"&amp;$B$2,"Years#"&amp;$B$4,"Period#"&amp;$B$3,"View#"&amp;$B$10,"Consolidation#"&amp;$B$13,"Data Source#"&amp;$B$11,"Intercompany#"&amp;$B$14,"Movement#"&amp;$B$12,"Custom1#"&amp;$B$6,"Custom2#"&amp;$B$7,"Custom3#"&amp;$B$8,"Custom4#"&amp;$B$9,"Entity#"&amp;$B109,"Account#"&amp;$K$18)),2)</f>
        <v>#VALUE!</v>
      </c>
      <c r="L109" s="108" t="e">
        <f>ROUND(([2]!HsGetValue("FCC","Scenario#"&amp;$B$2,"Years#"&amp;$B$4,"Period#"&amp;$B$3,"View#"&amp;$B$10,"Consolidation#"&amp;$B$13,"Data Source#"&amp;$B$11,"Intercompany#"&amp;$B$14,"Movement#"&amp;$B$12,"Custom1#"&amp;$B$6,"Custom2#"&amp;$B$7,"Custom3#"&amp;$B$8,"Custom4#"&amp;$B$9,"Entity#"&amp;$B109,"Account#"&amp;$L$17)+[2]!HsGetValue("FCC","Scenario#"&amp;$B$2,"Years#"&amp;$B$4,"Period#"&amp;$B$3,"View#"&amp;$B$10,"Consolidation#"&amp;$B$13,"Data Source#"&amp;$B$11,"Intercompany#"&amp;$B$14,"Movement#"&amp;$B$12,"Custom1#"&amp;$B$6,"Custom2#"&amp;$B$7,"Custom3#"&amp;$B$8,"Custom4#"&amp;$B$9,"Entity#"&amp;$B109,"Account#"&amp;$L$18)),2)</f>
        <v>#VALUE!</v>
      </c>
      <c r="M109" s="189" t="e">
        <f>ROUND(([2]!HsGetValue("FCC","Scenario#"&amp;$B$2,"Years#"&amp;$B$4,"Period#"&amp;$B$3,"View#"&amp;$B$10,"Consolidation#"&amp;$B$13,"Data Source#"&amp;$B$11,"Intercompany#"&amp;$B$14,"Movement#"&amp;$B$12,"Custom1#"&amp;$B$6,"Custom2#"&amp;$B$7,"Custom3#"&amp;$B$8,"Custom4#"&amp;$B$9,"Entity#"&amp;$B109,"Account#"&amp;$M$15)+[2]!HsGetValue("FCC","Scenario#"&amp;$B$2,"Years#"&amp;$B$4,"Period#"&amp;$B$3,"View#"&amp;$B$10,"Consolidation#"&amp;$B$13,"Data Source#"&amp;$B$11,"Intercompany#"&amp;$B$14,"Movement#"&amp;$B$12,"Custom1#"&amp;$B$6,"Custom2#"&amp;$B$7,"Custom3#"&amp;$B$8,"Custom4#"&amp;$B$9,"Entity#"&amp;$B109,"Account#"&amp;$M$16)),2)</f>
        <v>#VALUE!</v>
      </c>
      <c r="N109" s="189" t="e">
        <f>ROUND(([2]!HsGetValue("FCC","Scenario#"&amp;$B$2,"Years#"&amp;$B$4,"Period#"&amp;$B$3,"View#"&amp;$B$10,"Consolidation#"&amp;$B$13,"Data Source#"&amp;$B$11,"Intercompany#"&amp;$B$14,"Movement#"&amp;$B$12,"Custom1#"&amp;$B$6,"Custom2#"&amp;$B$7,"Custom3#"&amp;$B$8,"Custom4#"&amp;$B$9,"Entity#"&amp;$B109,"Account#"&amp;$N$16)+[2]!HsGetValue("FCC","Scenario#"&amp;$B$2,"Years#"&amp;$B$4,"Period#"&amp;$B$3,"View#"&amp;$B$10,"Consolidation#"&amp;$B$13,"Data Source#"&amp;$B$11,"Intercompany#"&amp;$B$14,"Movement#"&amp;$B$12,"Custom1#"&amp;$B$6,"Custom2#"&amp;$B$7,"Custom3#"&amp;$B$8,"Custom4#"&amp;$B$9,"Entity#"&amp;$B109,"Account#"&amp;$N$17)+[2]!HsGetValue("FCC","Scenario#"&amp;$B$2,"Years#"&amp;$B$4,"Period#"&amp;$B$3,"View#"&amp;$B$10,"Consolidation#"&amp;$B$13,"Data Source#"&amp;$B$11,"Intercompany#"&amp;$B$14,"Movement#"&amp;$B$12,"Custom1#"&amp;$B$6,"Custom2#"&amp;$B$7,"Custom3#"&amp;$B$8,"Custom4#"&amp;$B$9,"Entity#"&amp;$B109,"Account#"&amp;$N$18)),2)</f>
        <v>#VALUE!</v>
      </c>
      <c r="O109" s="189" t="e">
        <f>ROUND(([2]!HsGetValue("FCC","Scenario#"&amp;$B$2,"Years#"&amp;$B$4,"Period#"&amp;$B$3,"View#"&amp;$B$10,"Consolidation#"&amp;$B$13,"Data Source#"&amp;$B$11,"Intercompany#"&amp;$B$14,"Movement#"&amp;$B$12,"Custom1#"&amp;$B$6,"Custom2#"&amp;$B$7,"Custom3#"&amp;$B$8,"Custom4#"&amp;$B$9,"Entity#"&amp;$B109,"Account#"&amp;$O$15)),2)</f>
        <v>#VALUE!</v>
      </c>
      <c r="P109" s="189" t="e">
        <f>ROUND(([2]!HsGetValue("FCC","Scenario#"&amp;$B$2,"Years#"&amp;$B$4,"Period#"&amp;$B$3,"View#"&amp;$B$10,"Consolidation#"&amp;$B$13,"Data Source#"&amp;$B$11,"Intercompany#"&amp;$B$14,"Movement#"&amp;$B$12,"Custom1#"&amp;$B$6,"Custom2#"&amp;$B$7,"Custom3#"&amp;$B$8,"Custom4#"&amp;$B$9,"Entity#"&amp;$B109,"Account#"&amp;$P$15)+[2]!HsGetValue("FCC","Scenario#"&amp;$B$2,"Years#"&amp;$B$4,"Period#"&amp;$B$3,"View#"&amp;$B$10,"Consolidation#"&amp;$B$13,"Data Source#"&amp;$B$11,"Intercompany#"&amp;$B$14,"Movement#"&amp;$B$12,"Custom1#"&amp;$B$6,"Custom2#"&amp;$B$7,"Custom3#"&amp;$B$8,"Custom4#"&amp;$B$9,"Entity#"&amp;$B109,"Account#"&amp;$P$16)),2)</f>
        <v>#VALUE!</v>
      </c>
      <c r="Q109" s="189" t="e">
        <f>ROUND(([2]!HsGetValue("FCC","Scenario#"&amp;$B$2,"Years#"&amp;$B$4,"Period#"&amp;$B$3,"View#"&amp;$B$10,"Consolidation#"&amp;$B$13,"Data Source#"&amp;$B$11,"Intercompany#"&amp;$B$14,"Movement#"&amp;$B$12,"Custom1#"&amp;$B$6,"Custom2#"&amp;$B$7,"Custom3#"&amp;$B$8,"Custom4#"&amp;$B$9,"Entity#"&amp;$B109,"Account#"&amp;$Q$15)+[2]!HsGetValue("FCC","Scenario#"&amp;$B$2,"Years#"&amp;$B$4,"Period#"&amp;$B$3,"View#"&amp;$B$10,"Consolidation#"&amp;$B$13,"Data Source#"&amp;$B$11,"Intercompany#"&amp;$B$14,"Movement#"&amp;$B$12,"Custom1#"&amp;$B$6,"Custom2#"&amp;$B$7,"Custom3#"&amp;$B$8,"Custom4#"&amp;$B$9,"Entity#"&amp;$B109,"Account#"&amp;$Q$16)),2)</f>
        <v>#VALUE!</v>
      </c>
      <c r="R109" s="189" t="e">
        <f>ROUND(([2]!HsGetValue("FCC","Scenario#"&amp;$B$2,"Years#"&amp;$B$4,"Period#"&amp;$B$3,"View#"&amp;$B$10,"Consolidation#"&amp;$B$13,"Data Source#"&amp;$B$11,"Intercompany#"&amp;$B$14,"Movement#"&amp;$B$12,"Custom1#"&amp;$B$6,"Custom2#"&amp;$B$7,"Custom3#"&amp;$B$8,"Custom4#"&amp;$B$9,"Entity#"&amp;$B109,"Account#"&amp;$R$15)+[2]!HsGetValue("FCC","Scenario#"&amp;$B$2,"Years#"&amp;$B$4,"Period#"&amp;$B$3,"View#"&amp;$B$10,"Consolidation#"&amp;$B$13,"Data Source#"&amp;$B$11,"Intercompany#"&amp;$B$14,"Movement#"&amp;$B$12,"Custom1#"&amp;$B$6,"Custom2#"&amp;$B$7,"Custom3#"&amp;$B$8,"Custom4#"&amp;$B$9,"Entity#"&amp;$B109,"Account#"&amp;$R$16)),2)</f>
        <v>#VALUE!</v>
      </c>
      <c r="S109" s="108" t="e">
        <f>ROUND(([2]!HsGetValue("FCC","Scenario#"&amp;$B$2,"Years#"&amp;$B$4,"Period#"&amp;$B$3,"View#"&amp;$B$10,"Consolidation#"&amp;$B$13,"Data Source#"&amp;$B$11,"Intercompany#"&amp;$B$14,"Movement#"&amp;$B$12,"Custom1#"&amp;$B$6,"Custom2#"&amp;$B$7,"Custom3#"&amp;$B$8,"Custom4#"&amp;$B$9,"Entity#"&amp;$B109,"Account#"&amp;$S$15)),2)</f>
        <v>#VALUE!</v>
      </c>
      <c r="T109" s="189" t="e">
        <f>ROUND(([2]!HsGetValue("FCC","Scenario#"&amp;$B$2,"Years#"&amp;$B$4,"Period#"&amp;$B$3,"View#"&amp;$B$10,"Consolidation#"&amp;$B$13,"Data Source#"&amp;$B$11,"Intercompany#"&amp;$B$14,"Movement#"&amp;$B$12,"Custom1#"&amp;$B$6,"Custom2#"&amp;$B$7,"Custom3#"&amp;$B$8,"Custom4#"&amp;$B$9,"Entity#"&amp;$B109,"Account#"&amp;$T$15)),2)</f>
        <v>#VALUE!</v>
      </c>
      <c r="U109" s="189" t="e">
        <f>ROUND(([2]!HsGetValue("FCC","Scenario#"&amp;$B$2,"Years#"&amp;$B$4,"Period#"&amp;$B$3,"View#"&amp;$B$10,"Consolidation#"&amp;$B$13,"Data Source#"&amp;$B$11,"Intercompany#"&amp;$B$14,"Movement#"&amp;$B$12,"Custom1#"&amp;$B$6,"Custom2#"&amp;$B$7,"Custom3#"&amp;$B$8,"Custom4#"&amp;$B$9,"Entity#"&amp;$B109,"Account#"&amp;$U$15)),2)</f>
        <v>#VALUE!</v>
      </c>
      <c r="V109" s="189"/>
      <c r="W109" s="108" t="e">
        <f>ROUND(([2]!HsGetValue("FCC","Scenario#"&amp;$B$2,"Years#"&amp;$B$4,"Period#"&amp;$B$3,"View#"&amp;$B$10,"Consolidation#"&amp;$B$13,"Data Source#"&amp;$B$11,"Intercompany#"&amp;$B$14,"Movement#"&amp;$B$12,"Custom1#"&amp;$B$6,"Custom2#"&amp;$B$7,"Custom3#"&amp;$B$8,"Custom4#"&amp;$B$9,"Entity#"&amp;$B109,"Account#"&amp;$W$15)),2)</f>
        <v>#VALUE!</v>
      </c>
      <c r="X109" s="189" t="e">
        <f>ROUND(([2]!HsGetValue("FCC","Scenario#"&amp;$B$2,"Years#"&amp;$B$4,"Period#"&amp;$B$3,"View#"&amp;$B$10,"Consolidation#"&amp;$B$13,"Data Source#"&amp;$B$11,"Intercompany#"&amp;$B$14,"Movement#"&amp;$B$12,"Custom1#"&amp;$B$6,"Custom2#"&amp;$B$7,"Custom3#"&amp;$B$8,"Custom4#"&amp;$B$9,"Entity#"&amp;$B109,"Account#"&amp;$X$15)),2)</f>
        <v>#VALUE!</v>
      </c>
      <c r="Y109" s="189" t="e">
        <f>ROUND(([2]!HsGetValue("FCC","Scenario#"&amp;$B$2,"Years#"&amp;$B$4,"Period#"&amp;$B$3,"View#"&amp;$B$10,"Consolidation#"&amp;$B$13,"Data Source#"&amp;$B$11,"Intercompany#"&amp;$B$14,"Movement#"&amp;$B$12,"Custom1#"&amp;$B$6,"Custom2#"&amp;$B$7,"Custom3#"&amp;$B$8,"Custom4#"&amp;$B$9,"Entity#"&amp;$B109,"Account#"&amp;$Y$15)+[2]!HsGetValue("FCC","Scenario#"&amp;$B$2,"Years#"&amp;$B$4,"Period#"&amp;$B$3,"View#"&amp;$B$10,"Consolidation#"&amp;$B$13,"Data Source#"&amp;$B$11,"Intercompany#"&amp;$B$14,"Movement#"&amp;$B$12,"Custom1#"&amp;$B$6,"Custom2#"&amp;$B$7,"Custom3#"&amp;$B$8,"Custom4#"&amp;$B$9,"Entity#"&amp;$B109,"Account#"&amp;$Y$16)),2)</f>
        <v>#VALUE!</v>
      </c>
    </row>
    <row r="110" spans="1:25" s="252" customFormat="1" ht="15" hidden="1" customHeight="1" outlineLevel="1">
      <c r="A110" s="260"/>
      <c r="B110" s="260"/>
      <c r="C110" s="260"/>
      <c r="D110" s="260"/>
      <c r="F110" s="22">
        <f t="shared" si="6"/>
        <v>0</v>
      </c>
      <c r="G110" s="254"/>
      <c r="H110" s="254"/>
      <c r="I110" s="254"/>
      <c r="J110" s="254"/>
      <c r="K110" s="254"/>
      <c r="L110" s="254"/>
      <c r="M110" s="254"/>
      <c r="N110" s="254"/>
      <c r="O110" s="254"/>
      <c r="P110" s="254"/>
      <c r="Q110" s="254"/>
      <c r="R110" s="254"/>
      <c r="S110" s="254"/>
      <c r="T110" s="254"/>
      <c r="U110" s="254"/>
      <c r="V110" s="254"/>
      <c r="W110" s="254"/>
      <c r="X110" s="254"/>
      <c r="Y110" s="254"/>
    </row>
    <row r="111" spans="1:25" ht="15" customHeight="1" collapsed="1">
      <c r="A111" s="29" t="s">
        <v>387</v>
      </c>
      <c r="B111" s="29" t="s">
        <v>357</v>
      </c>
      <c r="C111" s="29">
        <v>97600</v>
      </c>
      <c r="D111" s="29" t="s">
        <v>151</v>
      </c>
      <c r="E111" t="s">
        <v>117</v>
      </c>
      <c r="F111" s="22" t="e">
        <f t="shared" si="6"/>
        <v>#VALUE!</v>
      </c>
      <c r="G111" s="189" t="e">
        <f>ROUND(([2]!HsGetValue("FCC","Scenario#"&amp;$B$2,"Years#"&amp;$B$4,"Period#"&amp;$B$3,"View#"&amp;$B$10,"Consolidation#"&amp;$B$13,"Data Source#"&amp;B$11,"Intercompany#"&amp;$B$14,"Movement#"&amp;$B$12,"Custom1#"&amp;$B$6,"Custom2#"&amp;$B$7,"Custom3#"&amp;$B$8,"Custom4#"&amp;$B$9,"Entity#"&amp;$B111,"Account#"&amp;$G$15)+[2]!HsGetValue("FCC","Scenario#"&amp;$B$2,"Years#"&amp;$B$4,"Period#"&amp;$B$3,"View#"&amp;$B$10,"Consolidation#"&amp;$B$13,"Data Source#"&amp;B$11,"Intercompany#"&amp;$B$14,"Movement#"&amp;$B$12,"Custom1#"&amp;$B$6,"Custom2#"&amp;$B$7,"Custom3#"&amp;$B$8,"Custom4#"&amp;$B$9,"Entity#"&amp;$B111,"Account#"&amp;$G$16)),2)</f>
        <v>#VALUE!</v>
      </c>
      <c r="H111" s="189" t="e">
        <f>ROUND(([2]!HsGetValue("FCC","Scenario#"&amp;$B$2,"Years#"&amp;$B$4,"Period#"&amp;$B$3,"View#"&amp;$B$10,"Consolidation#"&amp;$B$13,"Data Source#"&amp;$B$11,"Intercompany#"&amp;$B$14,"Movement#"&amp;$B$12,"Custom1#"&amp;$B$6,"Custom2#"&amp;$B$7,"Custom3#"&amp;$B$8,"Custom4#"&amp;$B$9,"Entity#"&amp;$B111,"Account#"&amp;$H$15)+[2]!HsGetValue("FCC","Scenario#"&amp;$B$2,"Years#"&amp;$B$4,"Period#"&amp;$B$3,"View#"&amp;$B$10,"Consolidation#"&amp;$B$13,"Data Source#"&amp;$B$11,"Intercompany#"&amp;$B$14,"Movement#"&amp;$B$12,"Custom1#"&amp;$B$6,"Custom2#"&amp;$B$7,"Custom3#"&amp;$B$8,"Custom4#"&amp;$B$9,"Entity#"&amp;$B111,"Account#"&amp;$H$16)),2)</f>
        <v>#VALUE!</v>
      </c>
      <c r="I111" s="108" t="e">
        <f>ROUND(([2]!HsGetValue("FCC","Scenario#"&amp;$B$2,"Years#"&amp;$B$4,"Period#"&amp;$B$3,"View#"&amp;$B$10,"Consolidation#"&amp;$B$13,"Data Source#"&amp;$B$11,"Intercompany#"&amp;$B$14,"Movement#"&amp;$B$12,"Custom1#"&amp;$B$6,"Custom2#"&amp;$B$7,"Custom3#"&amp;$B$8,"Custom4#"&amp;$B$9,"Entity#"&amp;$B111,"Account#"&amp;$I$15)+[2]!HsGetValue("FCC","Scenario#"&amp;$B$2,"Years#"&amp;$B$4,"Period#"&amp;$B$3,"View#"&amp;$B$10,"Consolidation#"&amp;$B$13,"Data Source#"&amp;$B$11,"Intercompany#"&amp;$B$14,"Movement#"&amp;$B$12,"Custom1#"&amp;$B$6,"Custom2#"&amp;$B$7,"Custom3#"&amp;$B$8,"Custom4#"&amp;$B$9,"Entity#"&amp;$B111,"Account#"&amp;$I$16)+[2]!HsGetValue("FCC","Scenario#"&amp;$B$2,"Years#"&amp;$B$4,"Period#"&amp;$B$3,"View#"&amp;$B$10,"Consolidation#"&amp;$B$13,"Data Source#"&amp;$B$11,"Intercompany#"&amp;$B$14,"Movement#"&amp;$B$12,"Custom1#"&amp;$B$6,"Custom2#"&amp;$B$7,"Custom3#"&amp;$B$8,"Custom4#"&amp;$B$9,"Entity#"&amp;$B111,"Account#"&amp;$I$17)),2)</f>
        <v>#VALUE!</v>
      </c>
      <c r="J111" s="191" t="e">
        <f>ROUND(([2]!HsGetValue("FCC","Scenario#"&amp;$B$2,"Years#"&amp;$B$4,"Period#"&amp;$B$3,"View#"&amp;$B$10,"Consolidation#"&amp;$B$13,"Data Source#"&amp;$B$11,"Intercompany#"&amp;$B$14,"Movement#"&amp;$B$12,"Custom1#"&amp;$B$6,"Custom2#"&amp;$B$7,"Custom3#"&amp;$B$8,"Custom4#"&amp;$B$9,"Entity#"&amp;$B111,"Account#"&amp;$J$15)+[2]!HsGetValue("FCC","Scenario#"&amp;$B$2,"Years#"&amp;$B$4,"Period#"&amp;$B$3,"View#"&amp;$B$10,"Consolidation#"&amp;$B$13,"Data Source#"&amp;$B$11,"Intercompany#"&amp;$B$14,"Movement#"&amp;$B$12,"Custom1#"&amp;$B$6,"Custom2#"&amp;$B$7,"Custom3#"&amp;$B$8,"Custom4#"&amp;$B$9,"Entity#"&amp;$B111,"Account#"&amp;$J$16)),2)</f>
        <v>#VALUE!</v>
      </c>
      <c r="K111" s="108" t="e">
        <f>ROUND(([2]!HsGetValue("FCC","Scenario#"&amp;$B$2,"Years#"&amp;$B$4,"Period#"&amp;$B$3,"View#"&amp;$B$10,"Consolidation#"&amp;$B$13,"Data Source#"&amp;$B$11,"Intercompany#"&amp;$B$14,"Movement#"&amp;$B$12,"Custom1#"&amp;$B$6,"Custom2#"&amp;$B$7,"Custom3#"&amp;$B$8,"Custom4#"&amp;$B$9,"Entity#"&amp;$B111,"Account#"&amp;$K$13)+[2]!HsGetValue("FCC","Scenario#"&amp;$B$2,"Years#"&amp;$B$4,"Period#"&amp;$B$3,"View#"&amp;$B$10,"Consolidation#"&amp;$B$13,"Data Source#"&amp;$B$11,"Intercompany#"&amp;$B$14,"Movement#"&amp;$B$12,"Custom1#"&amp;$B$6,"Custom2#"&amp;$B$7,"Custom3#"&amp;$B$8,"Custom4#"&amp;$B$9,"Entity#"&amp;$B111,"Account#"&amp;$K$14)+[2]!HsGetValue("FCC","Scenario#"&amp;$B$2,"Years#"&amp;$B$4,"Period#"&amp;$B$3,"View#"&amp;$B$10,"Consolidation#"&amp;$B$13,"Data Source#"&amp;$B$11,"Intercompany#"&amp;$B$14,"Movement#"&amp;$B$12,"Custom1#"&amp;$B$6,"Custom2#"&amp;$B$7,"Custom3#"&amp;$B$8,"Custom4#"&amp;$B$9,"Entity#"&amp;$B111,"Account#"&amp;$K$15)+[2]!HsGetValue("FCC","Scenario#"&amp;$B$2,"Years#"&amp;$B$4,"Period#"&amp;$B$3,"View#"&amp;$B$10,"Consolidation#"&amp;$B$13,"Data Source#"&amp;$B$11,"Intercompany#"&amp;$B$14,"Movement#"&amp;$B$12,"Custom1#"&amp;$B$6,"Custom2#"&amp;$B$7,"Custom3#"&amp;$B$8,"Custom4#"&amp;$B$9,"Entity#"&amp;$B111,"Account#"&amp;$K$16)+[2]!HsGetValue("FCC","Scenario#"&amp;$B$2,"Years#"&amp;$B$4,"Period#"&amp;$B$3,"View#"&amp;$B$10,"Consolidation#"&amp;$B$13,"Data Source#"&amp;$B$11,"Intercompany#"&amp;$B$14,"Movement#"&amp;$B$12,"Custom1#"&amp;$B$6,"Custom2#"&amp;$B$7,"Custom3#"&amp;$B$8,"Custom4#"&amp;$B$9,"Entity#"&amp;$B111,"Account#"&amp;$K$17)+[2]!HsGetValue("FCC","Scenario#"&amp;$B$2,"Years#"&amp;$B$4,"Period#"&amp;$B$3,"View#"&amp;$B$10,"Consolidation#"&amp;$B$13,"Data Source#"&amp;$B$11,"Intercompany#"&amp;$B$14,"Movement#"&amp;$B$12,"Custom1#"&amp;$B$6,"Custom2#"&amp;$B$7,"Custom3#"&amp;$B$8,"Custom4#"&amp;$B$9,"Entity#"&amp;$B111,"Account#"&amp;$K$18)),2)</f>
        <v>#VALUE!</v>
      </c>
      <c r="L111" s="108" t="e">
        <f>ROUND(([2]!HsGetValue("FCC","Scenario#"&amp;$B$2,"Years#"&amp;$B$4,"Period#"&amp;$B$3,"View#"&amp;$B$10,"Consolidation#"&amp;$B$13,"Data Source#"&amp;$B$11,"Intercompany#"&amp;$B$14,"Movement#"&amp;$B$12,"Custom1#"&amp;$B$6,"Custom2#"&amp;$B$7,"Custom3#"&amp;$B$8,"Custom4#"&amp;$B$9,"Entity#"&amp;$B111,"Account#"&amp;$L$17)+[2]!HsGetValue("FCC","Scenario#"&amp;$B$2,"Years#"&amp;$B$4,"Period#"&amp;$B$3,"View#"&amp;$B$10,"Consolidation#"&amp;$B$13,"Data Source#"&amp;$B$11,"Intercompany#"&amp;$B$14,"Movement#"&amp;$B$12,"Custom1#"&amp;$B$6,"Custom2#"&amp;$B$7,"Custom3#"&amp;$B$8,"Custom4#"&amp;$B$9,"Entity#"&amp;$B111,"Account#"&amp;$L$18)),2)</f>
        <v>#VALUE!</v>
      </c>
      <c r="M111" s="189" t="e">
        <f>ROUND(([2]!HsGetValue("FCC","Scenario#"&amp;$B$2,"Years#"&amp;$B$4,"Period#"&amp;$B$3,"View#"&amp;$B$10,"Consolidation#"&amp;$B$13,"Data Source#"&amp;$B$11,"Intercompany#"&amp;$B$14,"Movement#"&amp;$B$12,"Custom1#"&amp;$B$6,"Custom2#"&amp;$B$7,"Custom3#"&amp;$B$8,"Custom4#"&amp;$B$9,"Entity#"&amp;$B111,"Account#"&amp;$M$15)+[2]!HsGetValue("FCC","Scenario#"&amp;$B$2,"Years#"&amp;$B$4,"Period#"&amp;$B$3,"View#"&amp;$B$10,"Consolidation#"&amp;$B$13,"Data Source#"&amp;$B$11,"Intercompany#"&amp;$B$14,"Movement#"&amp;$B$12,"Custom1#"&amp;$B$6,"Custom2#"&amp;$B$7,"Custom3#"&amp;$B$8,"Custom4#"&amp;$B$9,"Entity#"&amp;$B111,"Account#"&amp;$M$16)),2)</f>
        <v>#VALUE!</v>
      </c>
      <c r="N111" s="189" t="e">
        <f>ROUND(([2]!HsGetValue("FCC","Scenario#"&amp;$B$2,"Years#"&amp;$B$4,"Period#"&amp;$B$3,"View#"&amp;$B$10,"Consolidation#"&amp;$B$13,"Data Source#"&amp;$B$11,"Intercompany#"&amp;$B$14,"Movement#"&amp;$B$12,"Custom1#"&amp;$B$6,"Custom2#"&amp;$B$7,"Custom3#"&amp;$B$8,"Custom4#"&amp;$B$9,"Entity#"&amp;$B111,"Account#"&amp;$N$16)+[2]!HsGetValue("FCC","Scenario#"&amp;$B$2,"Years#"&amp;$B$4,"Period#"&amp;$B$3,"View#"&amp;$B$10,"Consolidation#"&amp;$B$13,"Data Source#"&amp;$B$11,"Intercompany#"&amp;$B$14,"Movement#"&amp;$B$12,"Custom1#"&amp;$B$6,"Custom2#"&amp;$B$7,"Custom3#"&amp;$B$8,"Custom4#"&amp;$B$9,"Entity#"&amp;$B111,"Account#"&amp;$N$17)+[2]!HsGetValue("FCC","Scenario#"&amp;$B$2,"Years#"&amp;$B$4,"Period#"&amp;$B$3,"View#"&amp;$B$10,"Consolidation#"&amp;$B$13,"Data Source#"&amp;$B$11,"Intercompany#"&amp;$B$14,"Movement#"&amp;$B$12,"Custom1#"&amp;$B$6,"Custom2#"&amp;$B$7,"Custom3#"&amp;$B$8,"Custom4#"&amp;$B$9,"Entity#"&amp;$B111,"Account#"&amp;$N$18)),2)</f>
        <v>#VALUE!</v>
      </c>
      <c r="O111" s="189" t="e">
        <f>ROUND(([2]!HsGetValue("FCC","Scenario#"&amp;$B$2,"Years#"&amp;$B$4,"Period#"&amp;$B$3,"View#"&amp;$B$10,"Consolidation#"&amp;$B$13,"Data Source#"&amp;$B$11,"Intercompany#"&amp;$B$14,"Movement#"&amp;$B$12,"Custom1#"&amp;$B$6,"Custom2#"&amp;$B$7,"Custom3#"&amp;$B$8,"Custom4#"&amp;$B$9,"Entity#"&amp;$B111,"Account#"&amp;$O$15)),2)</f>
        <v>#VALUE!</v>
      </c>
      <c r="P111" s="189" t="e">
        <f>ROUND(([2]!HsGetValue("FCC","Scenario#"&amp;$B$2,"Years#"&amp;$B$4,"Period#"&amp;$B$3,"View#"&amp;$B$10,"Consolidation#"&amp;$B$13,"Data Source#"&amp;$B$11,"Intercompany#"&amp;$B$14,"Movement#"&amp;$B$12,"Custom1#"&amp;$B$6,"Custom2#"&amp;$B$7,"Custom3#"&amp;$B$8,"Custom4#"&amp;$B$9,"Entity#"&amp;$B111,"Account#"&amp;$P$15)+[2]!HsGetValue("FCC","Scenario#"&amp;$B$2,"Years#"&amp;$B$4,"Period#"&amp;$B$3,"View#"&amp;$B$10,"Consolidation#"&amp;$B$13,"Data Source#"&amp;$B$11,"Intercompany#"&amp;$B$14,"Movement#"&amp;$B$12,"Custom1#"&amp;$B$6,"Custom2#"&amp;$B$7,"Custom3#"&amp;$B$8,"Custom4#"&amp;$B$9,"Entity#"&amp;$B111,"Account#"&amp;$P$16)),2)</f>
        <v>#VALUE!</v>
      </c>
      <c r="Q111" s="189" t="e">
        <f>ROUND(([2]!HsGetValue("FCC","Scenario#"&amp;$B$2,"Years#"&amp;$B$4,"Period#"&amp;$B$3,"View#"&amp;$B$10,"Consolidation#"&amp;$B$13,"Data Source#"&amp;$B$11,"Intercompany#"&amp;$B$14,"Movement#"&amp;$B$12,"Custom1#"&amp;$B$6,"Custom2#"&amp;$B$7,"Custom3#"&amp;$B$8,"Custom4#"&amp;$B$9,"Entity#"&amp;$B111,"Account#"&amp;$Q$15)+[2]!HsGetValue("FCC","Scenario#"&amp;$B$2,"Years#"&amp;$B$4,"Period#"&amp;$B$3,"View#"&amp;$B$10,"Consolidation#"&amp;$B$13,"Data Source#"&amp;$B$11,"Intercompany#"&amp;$B$14,"Movement#"&amp;$B$12,"Custom1#"&amp;$B$6,"Custom2#"&amp;$B$7,"Custom3#"&amp;$B$8,"Custom4#"&amp;$B$9,"Entity#"&amp;$B111,"Account#"&amp;$Q$16)),2)</f>
        <v>#VALUE!</v>
      </c>
      <c r="R111" s="189" t="e">
        <f>ROUND(([2]!HsGetValue("FCC","Scenario#"&amp;$B$2,"Years#"&amp;$B$4,"Period#"&amp;$B$3,"View#"&amp;$B$10,"Consolidation#"&amp;$B$13,"Data Source#"&amp;$B$11,"Intercompany#"&amp;$B$14,"Movement#"&amp;$B$12,"Custom1#"&amp;$B$6,"Custom2#"&amp;$B$7,"Custom3#"&amp;$B$8,"Custom4#"&amp;$B$9,"Entity#"&amp;$B111,"Account#"&amp;$R$15)+[2]!HsGetValue("FCC","Scenario#"&amp;$B$2,"Years#"&amp;$B$4,"Period#"&amp;$B$3,"View#"&amp;$B$10,"Consolidation#"&amp;$B$13,"Data Source#"&amp;$B$11,"Intercompany#"&amp;$B$14,"Movement#"&amp;$B$12,"Custom1#"&amp;$B$6,"Custom2#"&amp;$B$7,"Custom3#"&amp;$B$8,"Custom4#"&amp;$B$9,"Entity#"&amp;$B111,"Account#"&amp;$R$16)),2)</f>
        <v>#VALUE!</v>
      </c>
      <c r="S111" s="108" t="e">
        <f>ROUND(([2]!HsGetValue("FCC","Scenario#"&amp;$B$2,"Years#"&amp;$B$4,"Period#"&amp;$B$3,"View#"&amp;$B$10,"Consolidation#"&amp;$B$13,"Data Source#"&amp;$B$11,"Intercompany#"&amp;$B$14,"Movement#"&amp;$B$12,"Custom1#"&amp;$B$6,"Custom2#"&amp;$B$7,"Custom3#"&amp;$B$8,"Custom4#"&amp;$B$9,"Entity#"&amp;$B111,"Account#"&amp;$S$15)),2)</f>
        <v>#VALUE!</v>
      </c>
      <c r="T111" s="189" t="e">
        <f>ROUND(([2]!HsGetValue("FCC","Scenario#"&amp;$B$2,"Years#"&amp;$B$4,"Period#"&amp;$B$3,"View#"&amp;$B$10,"Consolidation#"&amp;$B$13,"Data Source#"&amp;$B$11,"Intercompany#"&amp;$B$14,"Movement#"&amp;$B$12,"Custom1#"&amp;$B$6,"Custom2#"&amp;$B$7,"Custom3#"&amp;$B$8,"Custom4#"&amp;$B$9,"Entity#"&amp;$B111,"Account#"&amp;$T$15)),2)</f>
        <v>#VALUE!</v>
      </c>
      <c r="U111" s="189" t="e">
        <f>ROUND(([2]!HsGetValue("FCC","Scenario#"&amp;$B$2,"Years#"&amp;$B$4,"Period#"&amp;$B$3,"View#"&amp;$B$10,"Consolidation#"&amp;$B$13,"Data Source#"&amp;$B$11,"Intercompany#"&amp;$B$14,"Movement#"&amp;$B$12,"Custom1#"&amp;$B$6,"Custom2#"&amp;$B$7,"Custom3#"&amp;$B$8,"Custom4#"&amp;$B$9,"Entity#"&amp;$B111,"Account#"&amp;$U$15)),2)</f>
        <v>#VALUE!</v>
      </c>
      <c r="V111" s="189"/>
      <c r="W111" s="108" t="e">
        <f>ROUND(([2]!HsGetValue("FCC","Scenario#"&amp;$B$2,"Years#"&amp;$B$4,"Period#"&amp;$B$3,"View#"&amp;$B$10,"Consolidation#"&amp;$B$13,"Data Source#"&amp;$B$11,"Intercompany#"&amp;$B$14,"Movement#"&amp;$B$12,"Custom1#"&amp;$B$6,"Custom2#"&amp;$B$7,"Custom3#"&amp;$B$8,"Custom4#"&amp;$B$9,"Entity#"&amp;$B111,"Account#"&amp;$W$15)),2)</f>
        <v>#VALUE!</v>
      </c>
      <c r="X111" s="189" t="e">
        <f>ROUND(([2]!HsGetValue("FCC","Scenario#"&amp;$B$2,"Years#"&amp;$B$4,"Period#"&amp;$B$3,"View#"&amp;$B$10,"Consolidation#"&amp;$B$13,"Data Source#"&amp;$B$11,"Intercompany#"&amp;$B$14,"Movement#"&amp;$B$12,"Custom1#"&amp;$B$6,"Custom2#"&amp;$B$7,"Custom3#"&amp;$B$8,"Custom4#"&amp;$B$9,"Entity#"&amp;$B111,"Account#"&amp;$X$15)),2)</f>
        <v>#VALUE!</v>
      </c>
      <c r="Y111" s="189" t="e">
        <f>ROUND(([2]!HsGetValue("FCC","Scenario#"&amp;$B$2,"Years#"&amp;$B$4,"Period#"&amp;$B$3,"View#"&amp;$B$10,"Consolidation#"&amp;$B$13,"Data Source#"&amp;$B$11,"Intercompany#"&amp;$B$14,"Movement#"&amp;$B$12,"Custom1#"&amp;$B$6,"Custom2#"&amp;$B$7,"Custom3#"&amp;$B$8,"Custom4#"&amp;$B$9,"Entity#"&amp;$B111,"Account#"&amp;$Y$15)+[2]!HsGetValue("FCC","Scenario#"&amp;$B$2,"Years#"&amp;$B$4,"Period#"&amp;$B$3,"View#"&amp;$B$10,"Consolidation#"&amp;$B$13,"Data Source#"&amp;$B$11,"Intercompany#"&amp;$B$14,"Movement#"&amp;$B$12,"Custom1#"&amp;$B$6,"Custom2#"&amp;$B$7,"Custom3#"&amp;$B$8,"Custom4#"&amp;$B$9,"Entity#"&amp;$B111,"Account#"&amp;$Y$16)),2)</f>
        <v>#VALUE!</v>
      </c>
    </row>
    <row r="112" spans="1:25" ht="15" customHeight="1">
      <c r="A112" s="29" t="s">
        <v>387</v>
      </c>
      <c r="B112" s="29" t="s">
        <v>358</v>
      </c>
      <c r="C112" s="29">
        <v>97700</v>
      </c>
      <c r="D112" s="29" t="s">
        <v>151</v>
      </c>
      <c r="E112" t="s">
        <v>118</v>
      </c>
      <c r="F112" s="22" t="e">
        <f t="shared" si="6"/>
        <v>#VALUE!</v>
      </c>
      <c r="G112" s="189" t="e">
        <f>ROUND(([2]!HsGetValue("FCC","Scenario#"&amp;$B$2,"Years#"&amp;$B$4,"Period#"&amp;$B$3,"View#"&amp;$B$10,"Consolidation#"&amp;$B$13,"Data Source#"&amp;B$11,"Intercompany#"&amp;$B$14,"Movement#"&amp;$B$12,"Custom1#"&amp;$B$6,"Custom2#"&amp;$B$7,"Custom3#"&amp;$B$8,"Custom4#"&amp;$B$9,"Entity#"&amp;$B112,"Account#"&amp;$G$15)+[2]!HsGetValue("FCC","Scenario#"&amp;$B$2,"Years#"&amp;$B$4,"Period#"&amp;$B$3,"View#"&amp;$B$10,"Consolidation#"&amp;$B$13,"Data Source#"&amp;B$11,"Intercompany#"&amp;$B$14,"Movement#"&amp;$B$12,"Custom1#"&amp;$B$6,"Custom2#"&amp;$B$7,"Custom3#"&amp;$B$8,"Custom4#"&amp;$B$9,"Entity#"&amp;$B112,"Account#"&amp;$G$16)),2)</f>
        <v>#VALUE!</v>
      </c>
      <c r="H112" s="189">
        <f>774616+432806</f>
        <v>1207422</v>
      </c>
      <c r="I112" s="108" t="e">
        <f>ROUND(([2]!HsGetValue("FCC","Scenario#"&amp;$B$2,"Years#"&amp;$B$4,"Period#"&amp;$B$3,"View#"&amp;$B$10,"Consolidation#"&amp;$B$13,"Data Source#"&amp;$B$11,"Intercompany#"&amp;$B$14,"Movement#"&amp;$B$12,"Custom1#"&amp;$B$6,"Custom2#"&amp;$B$7,"Custom3#"&amp;$B$8,"Custom4#"&amp;$B$9,"Entity#"&amp;$B112,"Account#"&amp;$I$15)+[2]!HsGetValue("FCC","Scenario#"&amp;$B$2,"Years#"&amp;$B$4,"Period#"&amp;$B$3,"View#"&amp;$B$10,"Consolidation#"&amp;$B$13,"Data Source#"&amp;$B$11,"Intercompany#"&amp;$B$14,"Movement#"&amp;$B$12,"Custom1#"&amp;$B$6,"Custom2#"&amp;$B$7,"Custom3#"&amp;$B$8,"Custom4#"&amp;$B$9,"Entity#"&amp;$B112,"Account#"&amp;$I$16)+[2]!HsGetValue("FCC","Scenario#"&amp;$B$2,"Years#"&amp;$B$4,"Period#"&amp;$B$3,"View#"&amp;$B$10,"Consolidation#"&amp;$B$13,"Data Source#"&amp;$B$11,"Intercompany#"&amp;$B$14,"Movement#"&amp;$B$12,"Custom1#"&amp;$B$6,"Custom2#"&amp;$B$7,"Custom3#"&amp;$B$8,"Custom4#"&amp;$B$9,"Entity#"&amp;$B112,"Account#"&amp;$I$17)),2)</f>
        <v>#VALUE!</v>
      </c>
      <c r="J112" s="191" t="e">
        <f>ROUND(([2]!HsGetValue("FCC","Scenario#"&amp;$B$2,"Years#"&amp;$B$4,"Period#"&amp;$B$3,"View#"&amp;$B$10,"Consolidation#"&amp;$B$13,"Data Source#"&amp;$B$11,"Intercompany#"&amp;$B$14,"Movement#"&amp;$B$12,"Custom1#"&amp;$B$6,"Custom2#"&amp;$B$7,"Custom3#"&amp;$B$8,"Custom4#"&amp;$B$9,"Entity#"&amp;$B112,"Account#"&amp;$J$15)+[2]!HsGetValue("FCC","Scenario#"&amp;$B$2,"Years#"&amp;$B$4,"Period#"&amp;$B$3,"View#"&amp;$B$10,"Consolidation#"&amp;$B$13,"Data Source#"&amp;$B$11,"Intercompany#"&amp;$B$14,"Movement#"&amp;$B$12,"Custom1#"&amp;$B$6,"Custom2#"&amp;$B$7,"Custom3#"&amp;$B$8,"Custom4#"&amp;$B$9,"Entity#"&amp;$B112,"Account#"&amp;$J$16)),2)</f>
        <v>#VALUE!</v>
      </c>
      <c r="K112" s="108">
        <v>626785</v>
      </c>
      <c r="L112" s="108" t="e">
        <f>ROUND(([2]!HsGetValue("FCC","Scenario#"&amp;$B$2,"Years#"&amp;$B$4,"Period#"&amp;$B$3,"View#"&amp;$B$10,"Consolidation#"&amp;$B$13,"Data Source#"&amp;$B$11,"Intercompany#"&amp;$B$14,"Movement#"&amp;$B$12,"Custom1#"&amp;$B$6,"Custom2#"&amp;$B$7,"Custom3#"&amp;$B$8,"Custom4#"&amp;$B$9,"Entity#"&amp;$B112,"Account#"&amp;$L$17)+[2]!HsGetValue("FCC","Scenario#"&amp;$B$2,"Years#"&amp;$B$4,"Period#"&amp;$B$3,"View#"&amp;$B$10,"Consolidation#"&amp;$B$13,"Data Source#"&amp;$B$11,"Intercompany#"&amp;$B$14,"Movement#"&amp;$B$12,"Custom1#"&amp;$B$6,"Custom2#"&amp;$B$7,"Custom3#"&amp;$B$8,"Custom4#"&amp;$B$9,"Entity#"&amp;$B112,"Account#"&amp;$L$18)),2)</f>
        <v>#VALUE!</v>
      </c>
      <c r="M112" s="189" t="e">
        <f>ROUND(([2]!HsGetValue("FCC","Scenario#"&amp;$B$2,"Years#"&amp;$B$4,"Period#"&amp;$B$3,"View#"&amp;$B$10,"Consolidation#"&amp;$B$13,"Data Source#"&amp;$B$11,"Intercompany#"&amp;$B$14,"Movement#"&amp;$B$12,"Custom1#"&amp;$B$6,"Custom2#"&amp;$B$7,"Custom3#"&amp;$B$8,"Custom4#"&amp;$B$9,"Entity#"&amp;$B112,"Account#"&amp;$M$15)+[2]!HsGetValue("FCC","Scenario#"&amp;$B$2,"Years#"&amp;$B$4,"Period#"&amp;$B$3,"View#"&amp;$B$10,"Consolidation#"&amp;$B$13,"Data Source#"&amp;$B$11,"Intercompany#"&amp;$B$14,"Movement#"&amp;$B$12,"Custom1#"&amp;$B$6,"Custom2#"&amp;$B$7,"Custom3#"&amp;$B$8,"Custom4#"&amp;$B$9,"Entity#"&amp;$B112,"Account#"&amp;$M$16)),2)</f>
        <v>#VALUE!</v>
      </c>
      <c r="N112" s="189" t="e">
        <f>ROUND(([2]!HsGetValue("FCC","Scenario#"&amp;$B$2,"Years#"&amp;$B$4,"Period#"&amp;$B$3,"View#"&amp;$B$10,"Consolidation#"&amp;$B$13,"Data Source#"&amp;$B$11,"Intercompany#"&amp;$B$14,"Movement#"&amp;$B$12,"Custom1#"&amp;$B$6,"Custom2#"&amp;$B$7,"Custom3#"&amp;$B$8,"Custom4#"&amp;$B$9,"Entity#"&amp;$B112,"Account#"&amp;$N$16)+[2]!HsGetValue("FCC","Scenario#"&amp;$B$2,"Years#"&amp;$B$4,"Period#"&amp;$B$3,"View#"&amp;$B$10,"Consolidation#"&amp;$B$13,"Data Source#"&amp;$B$11,"Intercompany#"&amp;$B$14,"Movement#"&amp;$B$12,"Custom1#"&amp;$B$6,"Custom2#"&amp;$B$7,"Custom3#"&amp;$B$8,"Custom4#"&amp;$B$9,"Entity#"&amp;$B112,"Account#"&amp;$N$17)+[2]!HsGetValue("FCC","Scenario#"&amp;$B$2,"Years#"&amp;$B$4,"Period#"&amp;$B$3,"View#"&amp;$B$10,"Consolidation#"&amp;$B$13,"Data Source#"&amp;$B$11,"Intercompany#"&amp;$B$14,"Movement#"&amp;$B$12,"Custom1#"&amp;$B$6,"Custom2#"&amp;$B$7,"Custom3#"&amp;$B$8,"Custom4#"&amp;$B$9,"Entity#"&amp;$B112,"Account#"&amp;$N$18)),2)</f>
        <v>#VALUE!</v>
      </c>
      <c r="O112" s="189" t="e">
        <f>ROUND(([2]!HsGetValue("FCC","Scenario#"&amp;$B$2,"Years#"&amp;$B$4,"Period#"&amp;$B$3,"View#"&amp;$B$10,"Consolidation#"&amp;$B$13,"Data Source#"&amp;$B$11,"Intercompany#"&amp;$B$14,"Movement#"&amp;$B$12,"Custom1#"&amp;$B$6,"Custom2#"&amp;$B$7,"Custom3#"&amp;$B$8,"Custom4#"&amp;$B$9,"Entity#"&amp;$B112,"Account#"&amp;$O$15)),2)</f>
        <v>#VALUE!</v>
      </c>
      <c r="P112" s="189" t="e">
        <f>ROUND(([2]!HsGetValue("FCC","Scenario#"&amp;$B$2,"Years#"&amp;$B$4,"Period#"&amp;$B$3,"View#"&amp;$B$10,"Consolidation#"&amp;$B$13,"Data Source#"&amp;$B$11,"Intercompany#"&amp;$B$14,"Movement#"&amp;$B$12,"Custom1#"&amp;$B$6,"Custom2#"&amp;$B$7,"Custom3#"&amp;$B$8,"Custom4#"&amp;$B$9,"Entity#"&amp;$B112,"Account#"&amp;$P$15)+[2]!HsGetValue("FCC","Scenario#"&amp;$B$2,"Years#"&amp;$B$4,"Period#"&amp;$B$3,"View#"&amp;$B$10,"Consolidation#"&amp;$B$13,"Data Source#"&amp;$B$11,"Intercompany#"&amp;$B$14,"Movement#"&amp;$B$12,"Custom1#"&amp;$B$6,"Custom2#"&amp;$B$7,"Custom3#"&amp;$B$8,"Custom4#"&amp;$B$9,"Entity#"&amp;$B112,"Account#"&amp;$P$16)),2)</f>
        <v>#VALUE!</v>
      </c>
      <c r="Q112" s="189" t="e">
        <f>ROUND(([2]!HsGetValue("FCC","Scenario#"&amp;$B$2,"Years#"&amp;$B$4,"Period#"&amp;$B$3,"View#"&amp;$B$10,"Consolidation#"&amp;$B$13,"Data Source#"&amp;$B$11,"Intercompany#"&amp;$B$14,"Movement#"&amp;$B$12,"Custom1#"&amp;$B$6,"Custom2#"&amp;$B$7,"Custom3#"&amp;$B$8,"Custom4#"&amp;$B$9,"Entity#"&amp;$B112,"Account#"&amp;$Q$15)+[2]!HsGetValue("FCC","Scenario#"&amp;$B$2,"Years#"&amp;$B$4,"Period#"&amp;$B$3,"View#"&amp;$B$10,"Consolidation#"&amp;$B$13,"Data Source#"&amp;$B$11,"Intercompany#"&amp;$B$14,"Movement#"&amp;$B$12,"Custom1#"&amp;$B$6,"Custom2#"&amp;$B$7,"Custom3#"&amp;$B$8,"Custom4#"&amp;$B$9,"Entity#"&amp;$B112,"Account#"&amp;$Q$16)),2)</f>
        <v>#VALUE!</v>
      </c>
      <c r="R112" s="189" t="e">
        <f>ROUND(([2]!HsGetValue("FCC","Scenario#"&amp;$B$2,"Years#"&amp;$B$4,"Period#"&amp;$B$3,"View#"&amp;$B$10,"Consolidation#"&amp;$B$13,"Data Source#"&amp;$B$11,"Intercompany#"&amp;$B$14,"Movement#"&amp;$B$12,"Custom1#"&amp;$B$6,"Custom2#"&amp;$B$7,"Custom3#"&amp;$B$8,"Custom4#"&amp;$B$9,"Entity#"&amp;$B112,"Account#"&amp;$R$15)+[2]!HsGetValue("FCC","Scenario#"&amp;$B$2,"Years#"&amp;$B$4,"Period#"&amp;$B$3,"View#"&amp;$B$10,"Consolidation#"&amp;$B$13,"Data Source#"&amp;$B$11,"Intercompany#"&amp;$B$14,"Movement#"&amp;$B$12,"Custom1#"&amp;$B$6,"Custom2#"&amp;$B$7,"Custom3#"&amp;$B$8,"Custom4#"&amp;$B$9,"Entity#"&amp;$B112,"Account#"&amp;$R$16)),2)</f>
        <v>#VALUE!</v>
      </c>
      <c r="S112" s="108" t="e">
        <f>ROUND(([2]!HsGetValue("FCC","Scenario#"&amp;$B$2,"Years#"&amp;$B$4,"Period#"&amp;$B$3,"View#"&amp;$B$10,"Consolidation#"&amp;$B$13,"Data Source#"&amp;$B$11,"Intercompany#"&amp;$B$14,"Movement#"&amp;$B$12,"Custom1#"&amp;$B$6,"Custom2#"&amp;$B$7,"Custom3#"&amp;$B$8,"Custom4#"&amp;$B$9,"Entity#"&amp;$B112,"Account#"&amp;$S$15)),2)</f>
        <v>#VALUE!</v>
      </c>
      <c r="T112" s="189" t="e">
        <f>ROUND(([2]!HsGetValue("FCC","Scenario#"&amp;$B$2,"Years#"&amp;$B$4,"Period#"&amp;$B$3,"View#"&amp;$B$10,"Consolidation#"&amp;$B$13,"Data Source#"&amp;$B$11,"Intercompany#"&amp;$B$14,"Movement#"&amp;$B$12,"Custom1#"&amp;$B$6,"Custom2#"&amp;$B$7,"Custom3#"&amp;$B$8,"Custom4#"&amp;$B$9,"Entity#"&amp;$B112,"Account#"&amp;$T$15)),2)</f>
        <v>#VALUE!</v>
      </c>
      <c r="U112" s="189" t="e">
        <f>ROUND(([2]!HsGetValue("FCC","Scenario#"&amp;$B$2,"Years#"&amp;$B$4,"Period#"&amp;$B$3,"View#"&amp;$B$10,"Consolidation#"&amp;$B$13,"Data Source#"&amp;$B$11,"Intercompany#"&amp;$B$14,"Movement#"&amp;$B$12,"Custom1#"&amp;$B$6,"Custom2#"&amp;$B$7,"Custom3#"&amp;$B$8,"Custom4#"&amp;$B$9,"Entity#"&amp;$B112,"Account#"&amp;$U$15)),2)</f>
        <v>#VALUE!</v>
      </c>
      <c r="V112" s="189"/>
      <c r="W112" s="108" t="e">
        <f>ROUND(([2]!HsGetValue("FCC","Scenario#"&amp;$B$2,"Years#"&amp;$B$4,"Period#"&amp;$B$3,"View#"&amp;$B$10,"Consolidation#"&amp;$B$13,"Data Source#"&amp;$B$11,"Intercompany#"&amp;$B$14,"Movement#"&amp;$B$12,"Custom1#"&amp;$B$6,"Custom2#"&amp;$B$7,"Custom3#"&amp;$B$8,"Custom4#"&amp;$B$9,"Entity#"&amp;$B112,"Account#"&amp;$W$15)),2)</f>
        <v>#VALUE!</v>
      </c>
      <c r="X112" s="189" t="e">
        <f>ROUND(([2]!HsGetValue("FCC","Scenario#"&amp;$B$2,"Years#"&amp;$B$4,"Period#"&amp;$B$3,"View#"&amp;$B$10,"Consolidation#"&amp;$B$13,"Data Source#"&amp;$B$11,"Intercompany#"&amp;$B$14,"Movement#"&amp;$B$12,"Custom1#"&amp;$B$6,"Custom2#"&amp;$B$7,"Custom3#"&amp;$B$8,"Custom4#"&amp;$B$9,"Entity#"&amp;$B112,"Account#"&amp;$X$15)),2)</f>
        <v>#VALUE!</v>
      </c>
      <c r="Y112" s="189" t="e">
        <f>ROUND(([2]!HsGetValue("FCC","Scenario#"&amp;$B$2,"Years#"&amp;$B$4,"Period#"&amp;$B$3,"View#"&amp;$B$10,"Consolidation#"&amp;$B$13,"Data Source#"&amp;$B$11,"Intercompany#"&amp;$B$14,"Movement#"&amp;$B$12,"Custom1#"&amp;$B$6,"Custom2#"&amp;$B$7,"Custom3#"&amp;$B$8,"Custom4#"&amp;$B$9,"Entity#"&amp;$B112,"Account#"&amp;$Y$15)+[2]!HsGetValue("FCC","Scenario#"&amp;$B$2,"Years#"&amp;$B$4,"Period#"&amp;$B$3,"View#"&amp;$B$10,"Consolidation#"&amp;$B$13,"Data Source#"&amp;$B$11,"Intercompany#"&amp;$B$14,"Movement#"&amp;$B$12,"Custom1#"&amp;$B$6,"Custom2#"&amp;$B$7,"Custom3#"&amp;$B$8,"Custom4#"&amp;$B$9,"Entity#"&amp;$B112,"Account#"&amp;$Y$16)),2)</f>
        <v>#VALUE!</v>
      </c>
    </row>
    <row r="113" spans="1:25" ht="15" customHeight="1">
      <c r="A113" s="29" t="s">
        <v>387</v>
      </c>
      <c r="B113" s="29" t="s">
        <v>360</v>
      </c>
      <c r="C113" s="29">
        <v>98100</v>
      </c>
      <c r="D113" s="29" t="s">
        <v>151</v>
      </c>
      <c r="E113" t="s">
        <v>120</v>
      </c>
      <c r="F113" s="22" t="e">
        <f t="shared" si="6"/>
        <v>#VALUE!</v>
      </c>
      <c r="G113" s="189" t="e">
        <f>ROUND(([2]!HsGetValue("FCC","Scenario#"&amp;$B$2,"Years#"&amp;$B$4,"Period#"&amp;$B$3,"View#"&amp;$B$10,"Consolidation#"&amp;$B$13,"Data Source#"&amp;B$11,"Intercompany#"&amp;$B$14,"Movement#"&amp;$B$12,"Custom1#"&amp;$B$6,"Custom2#"&amp;$B$7,"Custom3#"&amp;$B$8,"Custom4#"&amp;$B$9,"Entity#"&amp;$B113,"Account#"&amp;$G$15)+[2]!HsGetValue("FCC","Scenario#"&amp;$B$2,"Years#"&amp;$B$4,"Period#"&amp;$B$3,"View#"&amp;$B$10,"Consolidation#"&amp;$B$13,"Data Source#"&amp;B$11,"Intercompany#"&amp;$B$14,"Movement#"&amp;$B$12,"Custom1#"&amp;$B$6,"Custom2#"&amp;$B$7,"Custom3#"&amp;$B$8,"Custom4#"&amp;$B$9,"Entity#"&amp;$B113,"Account#"&amp;$G$16)),2)</f>
        <v>#VALUE!</v>
      </c>
      <c r="H113" s="189" t="e">
        <f>ROUND(([2]!HsGetValue("FCC","Scenario#"&amp;$B$2,"Years#"&amp;$B$4,"Period#"&amp;$B$3,"View#"&amp;$B$10,"Consolidation#"&amp;$B$13,"Data Source#"&amp;$B$11,"Intercompany#"&amp;$B$14,"Movement#"&amp;$B$12,"Custom1#"&amp;$B$6,"Custom2#"&amp;$B$7,"Custom3#"&amp;$B$8,"Custom4#"&amp;$B$9,"Entity#"&amp;$B113,"Account#"&amp;$H$15)+[2]!HsGetValue("FCC","Scenario#"&amp;$B$2,"Years#"&amp;$B$4,"Period#"&amp;$B$3,"View#"&amp;$B$10,"Consolidation#"&amp;$B$13,"Data Source#"&amp;$B$11,"Intercompany#"&amp;$B$14,"Movement#"&amp;$B$12,"Custom1#"&amp;$B$6,"Custom2#"&amp;$B$7,"Custom3#"&amp;$B$8,"Custom4#"&amp;$B$9,"Entity#"&amp;$B113,"Account#"&amp;$H$16)),2)</f>
        <v>#VALUE!</v>
      </c>
      <c r="I113" s="108" t="e">
        <f>ROUND(([2]!HsGetValue("FCC","Scenario#"&amp;$B$2,"Years#"&amp;$B$4,"Period#"&amp;$B$3,"View#"&amp;$B$10,"Consolidation#"&amp;$B$13,"Data Source#"&amp;$B$11,"Intercompany#"&amp;$B$14,"Movement#"&amp;$B$12,"Custom1#"&amp;$B$6,"Custom2#"&amp;$B$7,"Custom3#"&amp;$B$8,"Custom4#"&amp;$B$9,"Entity#"&amp;$B113,"Account#"&amp;$I$15)+[2]!HsGetValue("FCC","Scenario#"&amp;$B$2,"Years#"&amp;$B$4,"Period#"&amp;$B$3,"View#"&amp;$B$10,"Consolidation#"&amp;$B$13,"Data Source#"&amp;$B$11,"Intercompany#"&amp;$B$14,"Movement#"&amp;$B$12,"Custom1#"&amp;$B$6,"Custom2#"&amp;$B$7,"Custom3#"&amp;$B$8,"Custom4#"&amp;$B$9,"Entity#"&amp;$B113,"Account#"&amp;$I$16)+[2]!HsGetValue("FCC","Scenario#"&amp;$B$2,"Years#"&amp;$B$4,"Period#"&amp;$B$3,"View#"&amp;$B$10,"Consolidation#"&amp;$B$13,"Data Source#"&amp;$B$11,"Intercompany#"&amp;$B$14,"Movement#"&amp;$B$12,"Custom1#"&amp;$B$6,"Custom2#"&amp;$B$7,"Custom3#"&amp;$B$8,"Custom4#"&amp;$B$9,"Entity#"&amp;$B113,"Account#"&amp;$I$17)),2)</f>
        <v>#VALUE!</v>
      </c>
      <c r="J113" s="191" t="e">
        <f>ROUND(([2]!HsGetValue("FCC","Scenario#"&amp;$B$2,"Years#"&amp;$B$4,"Period#"&amp;$B$3,"View#"&amp;$B$10,"Consolidation#"&amp;$B$13,"Data Source#"&amp;$B$11,"Intercompany#"&amp;$B$14,"Movement#"&amp;$B$12,"Custom1#"&amp;$B$6,"Custom2#"&amp;$B$7,"Custom3#"&amp;$B$8,"Custom4#"&amp;$B$9,"Entity#"&amp;$B113,"Account#"&amp;$J$15)+[2]!HsGetValue("FCC","Scenario#"&amp;$B$2,"Years#"&amp;$B$4,"Period#"&amp;$B$3,"View#"&amp;$B$10,"Consolidation#"&amp;$B$13,"Data Source#"&amp;$B$11,"Intercompany#"&amp;$B$14,"Movement#"&amp;$B$12,"Custom1#"&amp;$B$6,"Custom2#"&amp;$B$7,"Custom3#"&amp;$B$8,"Custom4#"&amp;$B$9,"Entity#"&amp;$B113,"Account#"&amp;$J$16)),2)</f>
        <v>#VALUE!</v>
      </c>
      <c r="K113" s="108" t="e">
        <f>ROUND(([2]!HsGetValue("FCC","Scenario#"&amp;$B$2,"Years#"&amp;$B$4,"Period#"&amp;$B$3,"View#"&amp;$B$10,"Consolidation#"&amp;$B$13,"Data Source#"&amp;$B$11,"Intercompany#"&amp;$B$14,"Movement#"&amp;$B$12,"Custom1#"&amp;$B$6,"Custom2#"&amp;$B$7,"Custom3#"&amp;$B$8,"Custom4#"&amp;$B$9,"Entity#"&amp;$B113,"Account#"&amp;$K$13)+[2]!HsGetValue("FCC","Scenario#"&amp;$B$2,"Years#"&amp;$B$4,"Period#"&amp;$B$3,"View#"&amp;$B$10,"Consolidation#"&amp;$B$13,"Data Source#"&amp;$B$11,"Intercompany#"&amp;$B$14,"Movement#"&amp;$B$12,"Custom1#"&amp;$B$6,"Custom2#"&amp;$B$7,"Custom3#"&amp;$B$8,"Custom4#"&amp;$B$9,"Entity#"&amp;$B113,"Account#"&amp;$K$14)+[2]!HsGetValue("FCC","Scenario#"&amp;$B$2,"Years#"&amp;$B$4,"Period#"&amp;$B$3,"View#"&amp;$B$10,"Consolidation#"&amp;$B$13,"Data Source#"&amp;$B$11,"Intercompany#"&amp;$B$14,"Movement#"&amp;$B$12,"Custom1#"&amp;$B$6,"Custom2#"&amp;$B$7,"Custom3#"&amp;$B$8,"Custom4#"&amp;$B$9,"Entity#"&amp;$B113,"Account#"&amp;$K$15)+[2]!HsGetValue("FCC","Scenario#"&amp;$B$2,"Years#"&amp;$B$4,"Period#"&amp;$B$3,"View#"&amp;$B$10,"Consolidation#"&amp;$B$13,"Data Source#"&amp;$B$11,"Intercompany#"&amp;$B$14,"Movement#"&amp;$B$12,"Custom1#"&amp;$B$6,"Custom2#"&amp;$B$7,"Custom3#"&amp;$B$8,"Custom4#"&amp;$B$9,"Entity#"&amp;$B113,"Account#"&amp;$K$16)+[2]!HsGetValue("FCC","Scenario#"&amp;$B$2,"Years#"&amp;$B$4,"Period#"&amp;$B$3,"View#"&amp;$B$10,"Consolidation#"&amp;$B$13,"Data Source#"&amp;$B$11,"Intercompany#"&amp;$B$14,"Movement#"&amp;$B$12,"Custom1#"&amp;$B$6,"Custom2#"&amp;$B$7,"Custom3#"&amp;$B$8,"Custom4#"&amp;$B$9,"Entity#"&amp;$B113,"Account#"&amp;$K$17)+[2]!HsGetValue("FCC","Scenario#"&amp;$B$2,"Years#"&amp;$B$4,"Period#"&amp;$B$3,"View#"&amp;$B$10,"Consolidation#"&amp;$B$13,"Data Source#"&amp;$B$11,"Intercompany#"&amp;$B$14,"Movement#"&amp;$B$12,"Custom1#"&amp;$B$6,"Custom2#"&amp;$B$7,"Custom3#"&amp;$B$8,"Custom4#"&amp;$B$9,"Entity#"&amp;$B113,"Account#"&amp;$K$18)),2)</f>
        <v>#VALUE!</v>
      </c>
      <c r="L113" s="108" t="e">
        <f>ROUND(([2]!HsGetValue("FCC","Scenario#"&amp;$B$2,"Years#"&amp;$B$4,"Period#"&amp;$B$3,"View#"&amp;$B$10,"Consolidation#"&amp;$B$13,"Data Source#"&amp;$B$11,"Intercompany#"&amp;$B$14,"Movement#"&amp;$B$12,"Custom1#"&amp;$B$6,"Custom2#"&amp;$B$7,"Custom3#"&amp;$B$8,"Custom4#"&amp;$B$9,"Entity#"&amp;$B113,"Account#"&amp;$L$17)+[2]!HsGetValue("FCC","Scenario#"&amp;$B$2,"Years#"&amp;$B$4,"Period#"&amp;$B$3,"View#"&amp;$B$10,"Consolidation#"&amp;$B$13,"Data Source#"&amp;$B$11,"Intercompany#"&amp;$B$14,"Movement#"&amp;$B$12,"Custom1#"&amp;$B$6,"Custom2#"&amp;$B$7,"Custom3#"&amp;$B$8,"Custom4#"&amp;$B$9,"Entity#"&amp;$B113,"Account#"&amp;$L$18)),2)</f>
        <v>#VALUE!</v>
      </c>
      <c r="M113" s="189" t="e">
        <f>ROUND(([2]!HsGetValue("FCC","Scenario#"&amp;$B$2,"Years#"&amp;$B$4,"Period#"&amp;$B$3,"View#"&amp;$B$10,"Consolidation#"&amp;$B$13,"Data Source#"&amp;$B$11,"Intercompany#"&amp;$B$14,"Movement#"&amp;$B$12,"Custom1#"&amp;$B$6,"Custom2#"&amp;$B$7,"Custom3#"&amp;$B$8,"Custom4#"&amp;$B$9,"Entity#"&amp;$B113,"Account#"&amp;$M$15)+[2]!HsGetValue("FCC","Scenario#"&amp;$B$2,"Years#"&amp;$B$4,"Period#"&amp;$B$3,"View#"&amp;$B$10,"Consolidation#"&amp;$B$13,"Data Source#"&amp;$B$11,"Intercompany#"&amp;$B$14,"Movement#"&amp;$B$12,"Custom1#"&amp;$B$6,"Custom2#"&amp;$B$7,"Custom3#"&amp;$B$8,"Custom4#"&amp;$B$9,"Entity#"&amp;$B113,"Account#"&amp;$M$16)),2)</f>
        <v>#VALUE!</v>
      </c>
      <c r="N113" s="189" t="e">
        <f>ROUND(([2]!HsGetValue("FCC","Scenario#"&amp;$B$2,"Years#"&amp;$B$4,"Period#"&amp;$B$3,"View#"&amp;$B$10,"Consolidation#"&amp;$B$13,"Data Source#"&amp;$B$11,"Intercompany#"&amp;$B$14,"Movement#"&amp;$B$12,"Custom1#"&amp;$B$6,"Custom2#"&amp;$B$7,"Custom3#"&amp;$B$8,"Custom4#"&amp;$B$9,"Entity#"&amp;$B113,"Account#"&amp;$N$16)+[2]!HsGetValue("FCC","Scenario#"&amp;$B$2,"Years#"&amp;$B$4,"Period#"&amp;$B$3,"View#"&amp;$B$10,"Consolidation#"&amp;$B$13,"Data Source#"&amp;$B$11,"Intercompany#"&amp;$B$14,"Movement#"&amp;$B$12,"Custom1#"&amp;$B$6,"Custom2#"&amp;$B$7,"Custom3#"&amp;$B$8,"Custom4#"&amp;$B$9,"Entity#"&amp;$B113,"Account#"&amp;$N$17)+[2]!HsGetValue("FCC","Scenario#"&amp;$B$2,"Years#"&amp;$B$4,"Period#"&amp;$B$3,"View#"&amp;$B$10,"Consolidation#"&amp;$B$13,"Data Source#"&amp;$B$11,"Intercompany#"&amp;$B$14,"Movement#"&amp;$B$12,"Custom1#"&amp;$B$6,"Custom2#"&amp;$B$7,"Custom3#"&amp;$B$8,"Custom4#"&amp;$B$9,"Entity#"&amp;$B113,"Account#"&amp;$N$18)),2)</f>
        <v>#VALUE!</v>
      </c>
      <c r="O113" s="189" t="e">
        <f>ROUND(([2]!HsGetValue("FCC","Scenario#"&amp;$B$2,"Years#"&amp;$B$4,"Period#"&amp;$B$3,"View#"&amp;$B$10,"Consolidation#"&amp;$B$13,"Data Source#"&amp;$B$11,"Intercompany#"&amp;$B$14,"Movement#"&amp;$B$12,"Custom1#"&amp;$B$6,"Custom2#"&amp;$B$7,"Custom3#"&amp;$B$8,"Custom4#"&amp;$B$9,"Entity#"&amp;$B113,"Account#"&amp;$O$15)),2)</f>
        <v>#VALUE!</v>
      </c>
      <c r="P113" s="189" t="e">
        <f>ROUND(([2]!HsGetValue("FCC","Scenario#"&amp;$B$2,"Years#"&amp;$B$4,"Period#"&amp;$B$3,"View#"&amp;$B$10,"Consolidation#"&amp;$B$13,"Data Source#"&amp;$B$11,"Intercompany#"&amp;$B$14,"Movement#"&amp;$B$12,"Custom1#"&amp;$B$6,"Custom2#"&amp;$B$7,"Custom3#"&amp;$B$8,"Custom4#"&amp;$B$9,"Entity#"&amp;$B113,"Account#"&amp;$P$15)+[2]!HsGetValue("FCC","Scenario#"&amp;$B$2,"Years#"&amp;$B$4,"Period#"&amp;$B$3,"View#"&amp;$B$10,"Consolidation#"&amp;$B$13,"Data Source#"&amp;$B$11,"Intercompany#"&amp;$B$14,"Movement#"&amp;$B$12,"Custom1#"&amp;$B$6,"Custom2#"&amp;$B$7,"Custom3#"&amp;$B$8,"Custom4#"&amp;$B$9,"Entity#"&amp;$B113,"Account#"&amp;$P$16)),2)</f>
        <v>#VALUE!</v>
      </c>
      <c r="Q113" s="189" t="e">
        <f>ROUND(([2]!HsGetValue("FCC","Scenario#"&amp;$B$2,"Years#"&amp;$B$4,"Period#"&amp;$B$3,"View#"&amp;$B$10,"Consolidation#"&amp;$B$13,"Data Source#"&amp;$B$11,"Intercompany#"&amp;$B$14,"Movement#"&amp;$B$12,"Custom1#"&amp;$B$6,"Custom2#"&amp;$B$7,"Custom3#"&amp;$B$8,"Custom4#"&amp;$B$9,"Entity#"&amp;$B113,"Account#"&amp;$Q$15)+[2]!HsGetValue("FCC","Scenario#"&amp;$B$2,"Years#"&amp;$B$4,"Period#"&amp;$B$3,"View#"&amp;$B$10,"Consolidation#"&amp;$B$13,"Data Source#"&amp;$B$11,"Intercompany#"&amp;$B$14,"Movement#"&amp;$B$12,"Custom1#"&amp;$B$6,"Custom2#"&amp;$B$7,"Custom3#"&amp;$B$8,"Custom4#"&amp;$B$9,"Entity#"&amp;$B113,"Account#"&amp;$Q$16)),2)</f>
        <v>#VALUE!</v>
      </c>
      <c r="R113" s="189" t="e">
        <f>ROUND(([2]!HsGetValue("FCC","Scenario#"&amp;$B$2,"Years#"&amp;$B$4,"Period#"&amp;$B$3,"View#"&amp;$B$10,"Consolidation#"&amp;$B$13,"Data Source#"&amp;$B$11,"Intercompany#"&amp;$B$14,"Movement#"&amp;$B$12,"Custom1#"&amp;$B$6,"Custom2#"&amp;$B$7,"Custom3#"&amp;$B$8,"Custom4#"&amp;$B$9,"Entity#"&amp;$B113,"Account#"&amp;$R$15)+[2]!HsGetValue("FCC","Scenario#"&amp;$B$2,"Years#"&amp;$B$4,"Period#"&amp;$B$3,"View#"&amp;$B$10,"Consolidation#"&amp;$B$13,"Data Source#"&amp;$B$11,"Intercompany#"&amp;$B$14,"Movement#"&amp;$B$12,"Custom1#"&amp;$B$6,"Custom2#"&amp;$B$7,"Custom3#"&amp;$B$8,"Custom4#"&amp;$B$9,"Entity#"&amp;$B113,"Account#"&amp;$R$16)),2)</f>
        <v>#VALUE!</v>
      </c>
      <c r="S113" s="108" t="e">
        <f>ROUND(([2]!HsGetValue("FCC","Scenario#"&amp;$B$2,"Years#"&amp;$B$4,"Period#"&amp;$B$3,"View#"&amp;$B$10,"Consolidation#"&amp;$B$13,"Data Source#"&amp;$B$11,"Intercompany#"&amp;$B$14,"Movement#"&amp;$B$12,"Custom1#"&amp;$B$6,"Custom2#"&amp;$B$7,"Custom3#"&amp;$B$8,"Custom4#"&amp;$B$9,"Entity#"&amp;$B113,"Account#"&amp;$S$15)),2)</f>
        <v>#VALUE!</v>
      </c>
      <c r="T113" s="189" t="e">
        <f>ROUND(([2]!HsGetValue("FCC","Scenario#"&amp;$B$2,"Years#"&amp;$B$4,"Period#"&amp;$B$3,"View#"&amp;$B$10,"Consolidation#"&amp;$B$13,"Data Source#"&amp;$B$11,"Intercompany#"&amp;$B$14,"Movement#"&amp;$B$12,"Custom1#"&amp;$B$6,"Custom2#"&amp;$B$7,"Custom3#"&amp;$B$8,"Custom4#"&amp;$B$9,"Entity#"&amp;$B113,"Account#"&amp;$T$15)),2)</f>
        <v>#VALUE!</v>
      </c>
      <c r="U113" s="189" t="e">
        <f>ROUND(([2]!HsGetValue("FCC","Scenario#"&amp;$B$2,"Years#"&amp;$B$4,"Period#"&amp;$B$3,"View#"&amp;$B$10,"Consolidation#"&amp;$B$13,"Data Source#"&amp;$B$11,"Intercompany#"&amp;$B$14,"Movement#"&amp;$B$12,"Custom1#"&amp;$B$6,"Custom2#"&amp;$B$7,"Custom3#"&amp;$B$8,"Custom4#"&amp;$B$9,"Entity#"&amp;$B113,"Account#"&amp;$U$15)),2)</f>
        <v>#VALUE!</v>
      </c>
      <c r="V113" s="189"/>
      <c r="W113" s="108" t="e">
        <f>ROUND(([2]!HsGetValue("FCC","Scenario#"&amp;$B$2,"Years#"&amp;$B$4,"Period#"&amp;$B$3,"View#"&amp;$B$10,"Consolidation#"&amp;$B$13,"Data Source#"&amp;$B$11,"Intercompany#"&amp;$B$14,"Movement#"&amp;$B$12,"Custom1#"&amp;$B$6,"Custom2#"&amp;$B$7,"Custom3#"&amp;$B$8,"Custom4#"&amp;$B$9,"Entity#"&amp;$B113,"Account#"&amp;$W$15)),2)</f>
        <v>#VALUE!</v>
      </c>
      <c r="X113" s="189" t="e">
        <f>ROUND(([2]!HsGetValue("FCC","Scenario#"&amp;$B$2,"Years#"&amp;$B$4,"Period#"&amp;$B$3,"View#"&amp;$B$10,"Consolidation#"&amp;$B$13,"Data Source#"&amp;$B$11,"Intercompany#"&amp;$B$14,"Movement#"&amp;$B$12,"Custom1#"&amp;$B$6,"Custom2#"&amp;$B$7,"Custom3#"&amp;$B$8,"Custom4#"&amp;$B$9,"Entity#"&amp;$B113,"Account#"&amp;$X$15)),2)</f>
        <v>#VALUE!</v>
      </c>
      <c r="Y113" s="189" t="e">
        <f>ROUND(([2]!HsGetValue("FCC","Scenario#"&amp;$B$2,"Years#"&amp;$B$4,"Period#"&amp;$B$3,"View#"&amp;$B$10,"Consolidation#"&amp;$B$13,"Data Source#"&amp;$B$11,"Intercompany#"&amp;$B$14,"Movement#"&amp;$B$12,"Custom1#"&amp;$B$6,"Custom2#"&amp;$B$7,"Custom3#"&amp;$B$8,"Custom4#"&amp;$B$9,"Entity#"&amp;$B113,"Account#"&amp;$Y$15)+[2]!HsGetValue("FCC","Scenario#"&amp;$B$2,"Years#"&amp;$B$4,"Period#"&amp;$B$3,"View#"&amp;$B$10,"Consolidation#"&amp;$B$13,"Data Source#"&amp;$B$11,"Intercompany#"&amp;$B$14,"Movement#"&amp;$B$12,"Custom1#"&amp;$B$6,"Custom2#"&amp;$B$7,"Custom3#"&amp;$B$8,"Custom4#"&amp;$B$9,"Entity#"&amp;$B113,"Account#"&amp;$Y$16)),2)</f>
        <v>#VALUE!</v>
      </c>
    </row>
    <row r="114" spans="1:25" ht="15" customHeight="1">
      <c r="A114" s="29" t="s">
        <v>387</v>
      </c>
      <c r="B114" s="269" t="s">
        <v>585</v>
      </c>
      <c r="C114" s="29">
        <v>51280</v>
      </c>
      <c r="D114" s="29" t="s">
        <v>151</v>
      </c>
      <c r="E114" t="e">
        <f>[2]!HsDescription("Fcc","Entity#"&amp;B114&amp;"")</f>
        <v>#VALUE!</v>
      </c>
      <c r="F114" s="22" t="e">
        <f t="shared" si="6"/>
        <v>#VALUE!</v>
      </c>
      <c r="G114" s="189" t="e">
        <f>ROUND(([2]!HsGetValue("FCC","Scenario#"&amp;$B$2,"Years#"&amp;$B$4,"Period#"&amp;$B$3,"View#"&amp;$B$10,"Consolidation#"&amp;$B$13,"Data Source#"&amp;B$11,"Intercompany#"&amp;$B$14,"Movement#"&amp;$B$12,"Custom1#"&amp;$B$6,"Custom2#"&amp;$B$7,"Custom3#"&amp;$B$8,"Custom4#"&amp;$B$9,"Entity#"&amp;$B114,"Account#"&amp;$G$15)+[2]!HsGetValue("FCC","Scenario#"&amp;$B$2,"Years#"&amp;$B$4,"Period#"&amp;$B$3,"View#"&amp;$B$10,"Consolidation#"&amp;$B$13,"Data Source#"&amp;B$11,"Intercompany#"&amp;$B$14,"Movement#"&amp;$B$12,"Custom1#"&amp;$B$6,"Custom2#"&amp;$B$7,"Custom3#"&amp;$B$8,"Custom4#"&amp;$B$9,"Entity#"&amp;$B114,"Account#"&amp;$G$16)),2)</f>
        <v>#VALUE!</v>
      </c>
      <c r="H114" s="189">
        <f>181891.83+145673.95</f>
        <v>327565.78000000003</v>
      </c>
      <c r="I114" s="108" t="e">
        <f>ROUND(([2]!HsGetValue("FCC","Scenario#"&amp;$B$2,"Years#"&amp;$B$4,"Period#"&amp;$B$3,"View#"&amp;$B$10,"Consolidation#"&amp;$B$13,"Data Source#"&amp;$B$11,"Intercompany#"&amp;$B$14,"Movement#"&amp;$B$12,"Custom1#"&amp;$B$6,"Custom2#"&amp;$B$7,"Custom3#"&amp;$B$8,"Custom4#"&amp;$B$9,"Entity#"&amp;$B114,"Account#"&amp;$I$15)+[2]!HsGetValue("FCC","Scenario#"&amp;$B$2,"Years#"&amp;$B$4,"Period#"&amp;$B$3,"View#"&amp;$B$10,"Consolidation#"&amp;$B$13,"Data Source#"&amp;$B$11,"Intercompany#"&amp;$B$14,"Movement#"&amp;$B$12,"Custom1#"&amp;$B$6,"Custom2#"&amp;$B$7,"Custom3#"&amp;$B$8,"Custom4#"&amp;$B$9,"Entity#"&amp;$B114,"Account#"&amp;$I$16)+[2]!HsGetValue("FCC","Scenario#"&amp;$B$2,"Years#"&amp;$B$4,"Period#"&amp;$B$3,"View#"&amp;$B$10,"Consolidation#"&amp;$B$13,"Data Source#"&amp;$B$11,"Intercompany#"&amp;$B$14,"Movement#"&amp;$B$12,"Custom1#"&amp;$B$6,"Custom2#"&amp;$B$7,"Custom3#"&amp;$B$8,"Custom4#"&amp;$B$9,"Entity#"&amp;$B114,"Account#"&amp;$I$17)),2)</f>
        <v>#VALUE!</v>
      </c>
      <c r="J114" s="191" t="e">
        <f>ROUND(([2]!HsGetValue("FCC","Scenario#"&amp;$B$2,"Years#"&amp;$B$4,"Period#"&amp;$B$3,"View#"&amp;$B$10,"Consolidation#"&amp;$B$13,"Data Source#"&amp;$B$11,"Intercompany#"&amp;$B$14,"Movement#"&amp;$B$12,"Custom1#"&amp;$B$6,"Custom2#"&amp;$B$7,"Custom3#"&amp;$B$8,"Custom4#"&amp;$B$9,"Entity#"&amp;$B114,"Account#"&amp;$J$15)+[2]!HsGetValue("FCC","Scenario#"&amp;$B$2,"Years#"&amp;$B$4,"Period#"&amp;$B$3,"View#"&amp;$B$10,"Consolidation#"&amp;$B$13,"Data Source#"&amp;$B$11,"Intercompany#"&amp;$B$14,"Movement#"&amp;$B$12,"Custom1#"&amp;$B$6,"Custom2#"&amp;$B$7,"Custom3#"&amp;$B$8,"Custom4#"&amp;$B$9,"Entity#"&amp;$B114,"Account#"&amp;$J$16)),2)</f>
        <v>#VALUE!</v>
      </c>
      <c r="K114" s="108">
        <f>7382213.87-580786.67</f>
        <v>6801427.2000000002</v>
      </c>
      <c r="L114" s="108">
        <f>1756562.07-762809.65</f>
        <v>993752.42</v>
      </c>
      <c r="M114" s="189" t="e">
        <f>ROUND(([2]!HsGetValue("FCC","Scenario#"&amp;$B$2,"Years#"&amp;$B$4,"Period#"&amp;$B$3,"View#"&amp;$B$10,"Consolidation#"&amp;$B$13,"Data Source#"&amp;$B$11,"Intercompany#"&amp;$B$14,"Movement#"&amp;$B$12,"Custom1#"&amp;$B$6,"Custom2#"&amp;$B$7,"Custom3#"&amp;$B$8,"Custom4#"&amp;$B$9,"Entity#"&amp;$B114,"Account#"&amp;$M$15)+[2]!HsGetValue("FCC","Scenario#"&amp;$B$2,"Years#"&amp;$B$4,"Period#"&amp;$B$3,"View#"&amp;$B$10,"Consolidation#"&amp;$B$13,"Data Source#"&amp;$B$11,"Intercompany#"&amp;$B$14,"Movement#"&amp;$B$12,"Custom1#"&amp;$B$6,"Custom2#"&amp;$B$7,"Custom3#"&amp;$B$8,"Custom4#"&amp;$B$9,"Entity#"&amp;$B114,"Account#"&amp;$M$16)),2)</f>
        <v>#VALUE!</v>
      </c>
      <c r="N114" s="189" t="e">
        <f>ROUND(([2]!HsGetValue("FCC","Scenario#"&amp;$B$2,"Years#"&amp;$B$4,"Period#"&amp;$B$3,"View#"&amp;$B$10,"Consolidation#"&amp;$B$13,"Data Source#"&amp;$B$11,"Intercompany#"&amp;$B$14,"Movement#"&amp;$B$12,"Custom1#"&amp;$B$6,"Custom2#"&amp;$B$7,"Custom3#"&amp;$B$8,"Custom4#"&amp;$B$9,"Entity#"&amp;$B114,"Account#"&amp;$N$16)+[2]!HsGetValue("FCC","Scenario#"&amp;$B$2,"Years#"&amp;$B$4,"Period#"&amp;$B$3,"View#"&amp;$B$10,"Consolidation#"&amp;$B$13,"Data Source#"&amp;$B$11,"Intercompany#"&amp;$B$14,"Movement#"&amp;$B$12,"Custom1#"&amp;$B$6,"Custom2#"&amp;$B$7,"Custom3#"&amp;$B$8,"Custom4#"&amp;$B$9,"Entity#"&amp;$B114,"Account#"&amp;$N$17)+[2]!HsGetValue("FCC","Scenario#"&amp;$B$2,"Years#"&amp;$B$4,"Period#"&amp;$B$3,"View#"&amp;$B$10,"Consolidation#"&amp;$B$13,"Data Source#"&amp;$B$11,"Intercompany#"&amp;$B$14,"Movement#"&amp;$B$12,"Custom1#"&amp;$B$6,"Custom2#"&amp;$B$7,"Custom3#"&amp;$B$8,"Custom4#"&amp;$B$9,"Entity#"&amp;$B114,"Account#"&amp;$N$18)),2)</f>
        <v>#VALUE!</v>
      </c>
      <c r="O114" s="189" t="e">
        <f>ROUND(([2]!HsGetValue("FCC","Scenario#"&amp;$B$2,"Years#"&amp;$B$4,"Period#"&amp;$B$3,"View#"&amp;$B$10,"Consolidation#"&amp;$B$13,"Data Source#"&amp;$B$11,"Intercompany#"&amp;$B$14,"Movement#"&amp;$B$12,"Custom1#"&amp;$B$6,"Custom2#"&amp;$B$7,"Custom3#"&amp;$B$8,"Custom4#"&amp;$B$9,"Entity#"&amp;$B114,"Account#"&amp;$O$15)),2)</f>
        <v>#VALUE!</v>
      </c>
      <c r="P114" s="189" t="e">
        <f>ROUND(([2]!HsGetValue("FCC","Scenario#"&amp;$B$2,"Years#"&amp;$B$4,"Period#"&amp;$B$3,"View#"&amp;$B$10,"Consolidation#"&amp;$B$13,"Data Source#"&amp;$B$11,"Intercompany#"&amp;$B$14,"Movement#"&amp;$B$12,"Custom1#"&amp;$B$6,"Custom2#"&amp;$B$7,"Custom3#"&amp;$B$8,"Custom4#"&amp;$B$9,"Entity#"&amp;$B114,"Account#"&amp;$P$15)+[2]!HsGetValue("FCC","Scenario#"&amp;$B$2,"Years#"&amp;$B$4,"Period#"&amp;$B$3,"View#"&amp;$B$10,"Consolidation#"&amp;$B$13,"Data Source#"&amp;$B$11,"Intercompany#"&amp;$B$14,"Movement#"&amp;$B$12,"Custom1#"&amp;$B$6,"Custom2#"&amp;$B$7,"Custom3#"&amp;$B$8,"Custom4#"&amp;$B$9,"Entity#"&amp;$B114,"Account#"&amp;$P$16)),2)</f>
        <v>#VALUE!</v>
      </c>
      <c r="Q114" s="189" t="e">
        <f>ROUND(([2]!HsGetValue("FCC","Scenario#"&amp;$B$2,"Years#"&amp;$B$4,"Period#"&amp;$B$3,"View#"&amp;$B$10,"Consolidation#"&amp;$B$13,"Data Source#"&amp;$B$11,"Intercompany#"&amp;$B$14,"Movement#"&amp;$B$12,"Custom1#"&amp;$B$6,"Custom2#"&amp;$B$7,"Custom3#"&amp;$B$8,"Custom4#"&amp;$B$9,"Entity#"&amp;$B114,"Account#"&amp;$Q$15)+[2]!HsGetValue("FCC","Scenario#"&amp;$B$2,"Years#"&amp;$B$4,"Period#"&amp;$B$3,"View#"&amp;$B$10,"Consolidation#"&amp;$B$13,"Data Source#"&amp;$B$11,"Intercompany#"&amp;$B$14,"Movement#"&amp;$B$12,"Custom1#"&amp;$B$6,"Custom2#"&amp;$B$7,"Custom3#"&amp;$B$8,"Custom4#"&amp;$B$9,"Entity#"&amp;$B114,"Account#"&amp;$Q$16)),2)</f>
        <v>#VALUE!</v>
      </c>
      <c r="R114" s="189" t="e">
        <f>ROUND(([2]!HsGetValue("FCC","Scenario#"&amp;$B$2,"Years#"&amp;$B$4,"Period#"&amp;$B$3,"View#"&amp;$B$10,"Consolidation#"&amp;$B$13,"Data Source#"&amp;$B$11,"Intercompany#"&amp;$B$14,"Movement#"&amp;$B$12,"Custom1#"&amp;$B$6,"Custom2#"&amp;$B$7,"Custom3#"&amp;$B$8,"Custom4#"&amp;$B$9,"Entity#"&amp;$B114,"Account#"&amp;$R$15)+[2]!HsGetValue("FCC","Scenario#"&amp;$B$2,"Years#"&amp;$B$4,"Period#"&amp;$B$3,"View#"&amp;$B$10,"Consolidation#"&amp;$B$13,"Data Source#"&amp;$B$11,"Intercompany#"&amp;$B$14,"Movement#"&amp;$B$12,"Custom1#"&amp;$B$6,"Custom2#"&amp;$B$7,"Custom3#"&amp;$B$8,"Custom4#"&amp;$B$9,"Entity#"&amp;$B114,"Account#"&amp;$R$16)),2)</f>
        <v>#VALUE!</v>
      </c>
      <c r="S114" s="108" t="e">
        <f>ROUND(([2]!HsGetValue("FCC","Scenario#"&amp;$B$2,"Years#"&amp;$B$4,"Period#"&amp;$B$3,"View#"&amp;$B$10,"Consolidation#"&amp;$B$13,"Data Source#"&amp;$B$11,"Intercompany#"&amp;$B$14,"Movement#"&amp;$B$12,"Custom1#"&amp;$B$6,"Custom2#"&amp;$B$7,"Custom3#"&amp;$B$8,"Custom4#"&amp;$B$9,"Entity#"&amp;$B114,"Account#"&amp;$S$15)),2)</f>
        <v>#VALUE!</v>
      </c>
      <c r="T114" s="189" t="e">
        <f>ROUND(([2]!HsGetValue("FCC","Scenario#"&amp;$B$2,"Years#"&amp;$B$4,"Period#"&amp;$B$3,"View#"&amp;$B$10,"Consolidation#"&amp;$B$13,"Data Source#"&amp;$B$11,"Intercompany#"&amp;$B$14,"Movement#"&amp;$B$12,"Custom1#"&amp;$B$6,"Custom2#"&amp;$B$7,"Custom3#"&amp;$B$8,"Custom4#"&amp;$B$9,"Entity#"&amp;$B114,"Account#"&amp;$T$15)),2)</f>
        <v>#VALUE!</v>
      </c>
      <c r="U114" s="189" t="e">
        <f>ROUND(([2]!HsGetValue("FCC","Scenario#"&amp;$B$2,"Years#"&amp;$B$4,"Period#"&amp;$B$3,"View#"&amp;$B$10,"Consolidation#"&amp;$B$13,"Data Source#"&amp;$B$11,"Intercompany#"&amp;$B$14,"Movement#"&amp;$B$12,"Custom1#"&amp;$B$6,"Custom2#"&amp;$B$7,"Custom3#"&amp;$B$8,"Custom4#"&amp;$B$9,"Entity#"&amp;$B114,"Account#"&amp;$U$15)),2)</f>
        <v>#VALUE!</v>
      </c>
      <c r="V114" s="189"/>
      <c r="W114" s="108" t="e">
        <f>ROUND(([2]!HsGetValue("FCC","Scenario#"&amp;$B$2,"Years#"&amp;$B$4,"Period#"&amp;$B$3,"View#"&amp;$B$10,"Consolidation#"&amp;$B$13,"Data Source#"&amp;$B$11,"Intercompany#"&amp;$B$14,"Movement#"&amp;$B$12,"Custom1#"&amp;$B$6,"Custom2#"&amp;$B$7,"Custom3#"&amp;$B$8,"Custom4#"&amp;$B$9,"Entity#"&amp;$B114,"Account#"&amp;$W$15)),2)</f>
        <v>#VALUE!</v>
      </c>
      <c r="X114" s="189" t="e">
        <f>ROUND(([2]!HsGetValue("FCC","Scenario#"&amp;$B$2,"Years#"&amp;$B$4,"Period#"&amp;$B$3,"View#"&amp;$B$10,"Consolidation#"&amp;$B$13,"Data Source#"&amp;$B$11,"Intercompany#"&amp;$B$14,"Movement#"&amp;$B$12,"Custom1#"&amp;$B$6,"Custom2#"&amp;$B$7,"Custom3#"&amp;$B$8,"Custom4#"&amp;$B$9,"Entity#"&amp;$B114,"Account#"&amp;$X$15)),2)</f>
        <v>#VALUE!</v>
      </c>
      <c r="Y114" s="189" t="e">
        <f>ROUND(([2]!HsGetValue("FCC","Scenario#"&amp;$B$2,"Years#"&amp;$B$4,"Period#"&amp;$B$3,"View#"&amp;$B$10,"Consolidation#"&amp;$B$13,"Data Source#"&amp;$B$11,"Intercompany#"&amp;$B$14,"Movement#"&amp;$B$12,"Custom1#"&amp;$B$6,"Custom2#"&amp;$B$7,"Custom3#"&amp;$B$8,"Custom4#"&amp;$B$9,"Entity#"&amp;$B114,"Account#"&amp;$Y$15)+[2]!HsGetValue("FCC","Scenario#"&amp;$B$2,"Years#"&amp;$B$4,"Period#"&amp;$B$3,"View#"&amp;$B$10,"Consolidation#"&amp;$B$13,"Data Source#"&amp;$B$11,"Intercompany#"&amp;$B$14,"Movement#"&amp;$B$12,"Custom1#"&amp;$B$6,"Custom2#"&amp;$B$7,"Custom3#"&amp;$B$8,"Custom4#"&amp;$B$9,"Entity#"&amp;$B114,"Account#"&amp;$Y$16)),2)</f>
        <v>#VALUE!</v>
      </c>
    </row>
    <row r="115" spans="1:25" ht="15" customHeight="1">
      <c r="A115" s="29" t="s">
        <v>387</v>
      </c>
      <c r="B115" s="29" t="s">
        <v>361</v>
      </c>
      <c r="C115" s="29">
        <v>98400</v>
      </c>
      <c r="D115" s="29" t="s">
        <v>151</v>
      </c>
      <c r="E115" t="s">
        <v>121</v>
      </c>
      <c r="F115" s="22" t="e">
        <f t="shared" si="6"/>
        <v>#VALUE!</v>
      </c>
      <c r="G115" s="189" t="e">
        <f>ROUND(([2]!HsGetValue("FCC","Scenario#"&amp;$B$2,"Years#"&amp;$B$4,"Period#"&amp;$B$3,"View#"&amp;$B$10,"Consolidation#"&amp;$B$13,"Data Source#"&amp;B$11,"Intercompany#"&amp;$B$14,"Movement#"&amp;$B$12,"Custom1#"&amp;$B$6,"Custom2#"&amp;$B$7,"Custom3#"&amp;$B$8,"Custom4#"&amp;$B$9,"Entity#"&amp;$B115,"Account#"&amp;$G$15)+[2]!HsGetValue("FCC","Scenario#"&amp;$B$2,"Years#"&amp;$B$4,"Period#"&amp;$B$3,"View#"&amp;$B$10,"Consolidation#"&amp;$B$13,"Data Source#"&amp;B$11,"Intercompany#"&amp;$B$14,"Movement#"&amp;$B$12,"Custom1#"&amp;$B$6,"Custom2#"&amp;$B$7,"Custom3#"&amp;$B$8,"Custom4#"&amp;$B$9,"Entity#"&amp;$B115,"Account#"&amp;$G$16)),2)</f>
        <v>#VALUE!</v>
      </c>
      <c r="H115" s="189" t="e">
        <f>ROUND(([2]!HsGetValue("FCC","Scenario#"&amp;$B$2,"Years#"&amp;$B$4,"Period#"&amp;$B$3,"View#"&amp;$B$10,"Consolidation#"&amp;$B$13,"Data Source#"&amp;$B$11,"Intercompany#"&amp;$B$14,"Movement#"&amp;$B$12,"Custom1#"&amp;$B$6,"Custom2#"&amp;$B$7,"Custom3#"&amp;$B$8,"Custom4#"&amp;$B$9,"Entity#"&amp;$B115,"Account#"&amp;$H$15)+[2]!HsGetValue("FCC","Scenario#"&amp;$B$2,"Years#"&amp;$B$4,"Period#"&amp;$B$3,"View#"&amp;$B$10,"Consolidation#"&amp;$B$13,"Data Source#"&amp;$B$11,"Intercompany#"&amp;$B$14,"Movement#"&amp;$B$12,"Custom1#"&amp;$B$6,"Custom2#"&amp;$B$7,"Custom3#"&amp;$B$8,"Custom4#"&amp;$B$9,"Entity#"&amp;$B115,"Account#"&amp;$H$16)),2)</f>
        <v>#VALUE!</v>
      </c>
      <c r="I115" s="108" t="e">
        <f>ROUND(([2]!HsGetValue("FCC","Scenario#"&amp;$B$2,"Years#"&amp;$B$4,"Period#"&amp;$B$3,"View#"&amp;$B$10,"Consolidation#"&amp;$B$13,"Data Source#"&amp;$B$11,"Intercompany#"&amp;$B$14,"Movement#"&amp;$B$12,"Custom1#"&amp;$B$6,"Custom2#"&amp;$B$7,"Custom3#"&amp;$B$8,"Custom4#"&amp;$B$9,"Entity#"&amp;$B115,"Account#"&amp;$I$15)+[2]!HsGetValue("FCC","Scenario#"&amp;$B$2,"Years#"&amp;$B$4,"Period#"&amp;$B$3,"View#"&amp;$B$10,"Consolidation#"&amp;$B$13,"Data Source#"&amp;$B$11,"Intercompany#"&amp;$B$14,"Movement#"&amp;$B$12,"Custom1#"&amp;$B$6,"Custom2#"&amp;$B$7,"Custom3#"&amp;$B$8,"Custom4#"&amp;$B$9,"Entity#"&amp;$B115,"Account#"&amp;$I$16)+[2]!HsGetValue("FCC","Scenario#"&amp;$B$2,"Years#"&amp;$B$4,"Period#"&amp;$B$3,"View#"&amp;$B$10,"Consolidation#"&amp;$B$13,"Data Source#"&amp;$B$11,"Intercompany#"&amp;$B$14,"Movement#"&amp;$B$12,"Custom1#"&amp;$B$6,"Custom2#"&amp;$B$7,"Custom3#"&amp;$B$8,"Custom4#"&amp;$B$9,"Entity#"&amp;$B115,"Account#"&amp;$I$17)),2)</f>
        <v>#VALUE!</v>
      </c>
      <c r="J115" s="191" t="e">
        <f>ROUND(([2]!HsGetValue("FCC","Scenario#"&amp;$B$2,"Years#"&amp;$B$4,"Period#"&amp;$B$3,"View#"&amp;$B$10,"Consolidation#"&amp;$B$13,"Data Source#"&amp;$B$11,"Intercompany#"&amp;$B$14,"Movement#"&amp;$B$12,"Custom1#"&amp;$B$6,"Custom2#"&amp;$B$7,"Custom3#"&amp;$B$8,"Custom4#"&amp;$B$9,"Entity#"&amp;$B115,"Account#"&amp;$J$15)+[2]!HsGetValue("FCC","Scenario#"&amp;$B$2,"Years#"&amp;$B$4,"Period#"&amp;$B$3,"View#"&amp;$B$10,"Consolidation#"&amp;$B$13,"Data Source#"&amp;$B$11,"Intercompany#"&amp;$B$14,"Movement#"&amp;$B$12,"Custom1#"&amp;$B$6,"Custom2#"&amp;$B$7,"Custom3#"&amp;$B$8,"Custom4#"&amp;$B$9,"Entity#"&amp;$B115,"Account#"&amp;$J$16)),2)</f>
        <v>#VALUE!</v>
      </c>
      <c r="K115" s="108" t="e">
        <f>ROUND(([2]!HsGetValue("FCC","Scenario#"&amp;$B$2,"Years#"&amp;$B$4,"Period#"&amp;$B$3,"View#"&amp;$B$10,"Consolidation#"&amp;$B$13,"Data Source#"&amp;$B$11,"Intercompany#"&amp;$B$14,"Movement#"&amp;$B$12,"Custom1#"&amp;$B$6,"Custom2#"&amp;$B$7,"Custom3#"&amp;$B$8,"Custom4#"&amp;$B$9,"Entity#"&amp;$B115,"Account#"&amp;$K$13)+[2]!HsGetValue("FCC","Scenario#"&amp;$B$2,"Years#"&amp;$B$4,"Period#"&amp;$B$3,"View#"&amp;$B$10,"Consolidation#"&amp;$B$13,"Data Source#"&amp;$B$11,"Intercompany#"&amp;$B$14,"Movement#"&amp;$B$12,"Custom1#"&amp;$B$6,"Custom2#"&amp;$B$7,"Custom3#"&amp;$B$8,"Custom4#"&amp;$B$9,"Entity#"&amp;$B115,"Account#"&amp;$K$14)+[2]!HsGetValue("FCC","Scenario#"&amp;$B$2,"Years#"&amp;$B$4,"Period#"&amp;$B$3,"View#"&amp;$B$10,"Consolidation#"&amp;$B$13,"Data Source#"&amp;$B$11,"Intercompany#"&amp;$B$14,"Movement#"&amp;$B$12,"Custom1#"&amp;$B$6,"Custom2#"&amp;$B$7,"Custom3#"&amp;$B$8,"Custom4#"&amp;$B$9,"Entity#"&amp;$B115,"Account#"&amp;$K$15)+[2]!HsGetValue("FCC","Scenario#"&amp;$B$2,"Years#"&amp;$B$4,"Period#"&amp;$B$3,"View#"&amp;$B$10,"Consolidation#"&amp;$B$13,"Data Source#"&amp;$B$11,"Intercompany#"&amp;$B$14,"Movement#"&amp;$B$12,"Custom1#"&amp;$B$6,"Custom2#"&amp;$B$7,"Custom3#"&amp;$B$8,"Custom4#"&amp;$B$9,"Entity#"&amp;$B115,"Account#"&amp;$K$16)+[2]!HsGetValue("FCC","Scenario#"&amp;$B$2,"Years#"&amp;$B$4,"Period#"&amp;$B$3,"View#"&amp;$B$10,"Consolidation#"&amp;$B$13,"Data Source#"&amp;$B$11,"Intercompany#"&amp;$B$14,"Movement#"&amp;$B$12,"Custom1#"&amp;$B$6,"Custom2#"&amp;$B$7,"Custom3#"&amp;$B$8,"Custom4#"&amp;$B$9,"Entity#"&amp;$B115,"Account#"&amp;$K$17)+[2]!HsGetValue("FCC","Scenario#"&amp;$B$2,"Years#"&amp;$B$4,"Period#"&amp;$B$3,"View#"&amp;$B$10,"Consolidation#"&amp;$B$13,"Data Source#"&amp;$B$11,"Intercompany#"&amp;$B$14,"Movement#"&amp;$B$12,"Custom1#"&amp;$B$6,"Custom2#"&amp;$B$7,"Custom3#"&amp;$B$8,"Custom4#"&amp;$B$9,"Entity#"&amp;$B115,"Account#"&amp;$K$18)),2)</f>
        <v>#VALUE!</v>
      </c>
      <c r="L115" s="108" t="e">
        <f>ROUND(([2]!HsGetValue("FCC","Scenario#"&amp;$B$2,"Years#"&amp;$B$4,"Period#"&amp;$B$3,"View#"&amp;$B$10,"Consolidation#"&amp;$B$13,"Data Source#"&amp;$B$11,"Intercompany#"&amp;$B$14,"Movement#"&amp;$B$12,"Custom1#"&amp;$B$6,"Custom2#"&amp;$B$7,"Custom3#"&amp;$B$8,"Custom4#"&amp;$B$9,"Entity#"&amp;$B115,"Account#"&amp;$L$17)+[2]!HsGetValue("FCC","Scenario#"&amp;$B$2,"Years#"&amp;$B$4,"Period#"&amp;$B$3,"View#"&amp;$B$10,"Consolidation#"&amp;$B$13,"Data Source#"&amp;$B$11,"Intercompany#"&amp;$B$14,"Movement#"&amp;$B$12,"Custom1#"&amp;$B$6,"Custom2#"&amp;$B$7,"Custom3#"&amp;$B$8,"Custom4#"&amp;$B$9,"Entity#"&amp;$B115,"Account#"&amp;$L$18)),2)</f>
        <v>#VALUE!</v>
      </c>
      <c r="M115" s="189" t="e">
        <f>ROUND(([2]!HsGetValue("FCC","Scenario#"&amp;$B$2,"Years#"&amp;$B$4,"Period#"&amp;$B$3,"View#"&amp;$B$10,"Consolidation#"&amp;$B$13,"Data Source#"&amp;$B$11,"Intercompany#"&amp;$B$14,"Movement#"&amp;$B$12,"Custom1#"&amp;$B$6,"Custom2#"&amp;$B$7,"Custom3#"&amp;$B$8,"Custom4#"&amp;$B$9,"Entity#"&amp;$B115,"Account#"&amp;$M$15)+[2]!HsGetValue("FCC","Scenario#"&amp;$B$2,"Years#"&amp;$B$4,"Period#"&amp;$B$3,"View#"&amp;$B$10,"Consolidation#"&amp;$B$13,"Data Source#"&amp;$B$11,"Intercompany#"&amp;$B$14,"Movement#"&amp;$B$12,"Custom1#"&amp;$B$6,"Custom2#"&amp;$B$7,"Custom3#"&amp;$B$8,"Custom4#"&amp;$B$9,"Entity#"&amp;$B115,"Account#"&amp;$M$16)),2)</f>
        <v>#VALUE!</v>
      </c>
      <c r="N115" s="189" t="e">
        <f>ROUND(([2]!HsGetValue("FCC","Scenario#"&amp;$B$2,"Years#"&amp;$B$4,"Period#"&amp;$B$3,"View#"&amp;$B$10,"Consolidation#"&amp;$B$13,"Data Source#"&amp;$B$11,"Intercompany#"&amp;$B$14,"Movement#"&amp;$B$12,"Custom1#"&amp;$B$6,"Custom2#"&amp;$B$7,"Custom3#"&amp;$B$8,"Custom4#"&amp;$B$9,"Entity#"&amp;$B115,"Account#"&amp;$N$16)+[2]!HsGetValue("FCC","Scenario#"&amp;$B$2,"Years#"&amp;$B$4,"Period#"&amp;$B$3,"View#"&amp;$B$10,"Consolidation#"&amp;$B$13,"Data Source#"&amp;$B$11,"Intercompany#"&amp;$B$14,"Movement#"&amp;$B$12,"Custom1#"&amp;$B$6,"Custom2#"&amp;$B$7,"Custom3#"&amp;$B$8,"Custom4#"&amp;$B$9,"Entity#"&amp;$B115,"Account#"&amp;$N$17)+[2]!HsGetValue("FCC","Scenario#"&amp;$B$2,"Years#"&amp;$B$4,"Period#"&amp;$B$3,"View#"&amp;$B$10,"Consolidation#"&amp;$B$13,"Data Source#"&amp;$B$11,"Intercompany#"&amp;$B$14,"Movement#"&amp;$B$12,"Custom1#"&amp;$B$6,"Custom2#"&amp;$B$7,"Custom3#"&amp;$B$8,"Custom4#"&amp;$B$9,"Entity#"&amp;$B115,"Account#"&amp;$N$18)),2)</f>
        <v>#VALUE!</v>
      </c>
      <c r="O115" s="189" t="e">
        <f>ROUND(([2]!HsGetValue("FCC","Scenario#"&amp;$B$2,"Years#"&amp;$B$4,"Period#"&amp;$B$3,"View#"&amp;$B$10,"Consolidation#"&amp;$B$13,"Data Source#"&amp;$B$11,"Intercompany#"&amp;$B$14,"Movement#"&amp;$B$12,"Custom1#"&amp;$B$6,"Custom2#"&amp;$B$7,"Custom3#"&amp;$B$8,"Custom4#"&amp;$B$9,"Entity#"&amp;$B115,"Account#"&amp;$O$15)),2)</f>
        <v>#VALUE!</v>
      </c>
      <c r="P115" s="189" t="e">
        <f>ROUND(([2]!HsGetValue("FCC","Scenario#"&amp;$B$2,"Years#"&amp;$B$4,"Period#"&amp;$B$3,"View#"&amp;$B$10,"Consolidation#"&amp;$B$13,"Data Source#"&amp;$B$11,"Intercompany#"&amp;$B$14,"Movement#"&amp;$B$12,"Custom1#"&amp;$B$6,"Custom2#"&amp;$B$7,"Custom3#"&amp;$B$8,"Custom4#"&amp;$B$9,"Entity#"&amp;$B115,"Account#"&amp;$P$15)+[2]!HsGetValue("FCC","Scenario#"&amp;$B$2,"Years#"&amp;$B$4,"Period#"&amp;$B$3,"View#"&amp;$B$10,"Consolidation#"&amp;$B$13,"Data Source#"&amp;$B$11,"Intercompany#"&amp;$B$14,"Movement#"&amp;$B$12,"Custom1#"&amp;$B$6,"Custom2#"&amp;$B$7,"Custom3#"&amp;$B$8,"Custom4#"&amp;$B$9,"Entity#"&amp;$B115,"Account#"&amp;$P$16)),2)</f>
        <v>#VALUE!</v>
      </c>
      <c r="Q115" s="189" t="e">
        <f>ROUND(([2]!HsGetValue("FCC","Scenario#"&amp;$B$2,"Years#"&amp;$B$4,"Period#"&amp;$B$3,"View#"&amp;$B$10,"Consolidation#"&amp;$B$13,"Data Source#"&amp;$B$11,"Intercompany#"&amp;$B$14,"Movement#"&amp;$B$12,"Custom1#"&amp;$B$6,"Custom2#"&amp;$B$7,"Custom3#"&amp;$B$8,"Custom4#"&amp;$B$9,"Entity#"&amp;$B115,"Account#"&amp;$Q$15)+[2]!HsGetValue("FCC","Scenario#"&amp;$B$2,"Years#"&amp;$B$4,"Period#"&amp;$B$3,"View#"&amp;$B$10,"Consolidation#"&amp;$B$13,"Data Source#"&amp;$B$11,"Intercompany#"&amp;$B$14,"Movement#"&amp;$B$12,"Custom1#"&amp;$B$6,"Custom2#"&amp;$B$7,"Custom3#"&amp;$B$8,"Custom4#"&amp;$B$9,"Entity#"&amp;$B115,"Account#"&amp;$Q$16)),2)</f>
        <v>#VALUE!</v>
      </c>
      <c r="R115" s="189" t="e">
        <f>ROUND(([2]!HsGetValue("FCC","Scenario#"&amp;$B$2,"Years#"&amp;$B$4,"Period#"&amp;$B$3,"View#"&amp;$B$10,"Consolidation#"&amp;$B$13,"Data Source#"&amp;$B$11,"Intercompany#"&amp;$B$14,"Movement#"&amp;$B$12,"Custom1#"&amp;$B$6,"Custom2#"&amp;$B$7,"Custom3#"&amp;$B$8,"Custom4#"&amp;$B$9,"Entity#"&amp;$B115,"Account#"&amp;$R$15)+[2]!HsGetValue("FCC","Scenario#"&amp;$B$2,"Years#"&amp;$B$4,"Period#"&amp;$B$3,"View#"&amp;$B$10,"Consolidation#"&amp;$B$13,"Data Source#"&amp;$B$11,"Intercompany#"&amp;$B$14,"Movement#"&amp;$B$12,"Custom1#"&amp;$B$6,"Custom2#"&amp;$B$7,"Custom3#"&amp;$B$8,"Custom4#"&amp;$B$9,"Entity#"&amp;$B115,"Account#"&amp;$R$16)),2)</f>
        <v>#VALUE!</v>
      </c>
      <c r="S115" s="108" t="e">
        <f>ROUND(([2]!HsGetValue("FCC","Scenario#"&amp;$B$2,"Years#"&amp;$B$4,"Period#"&amp;$B$3,"View#"&amp;$B$10,"Consolidation#"&amp;$B$13,"Data Source#"&amp;$B$11,"Intercompany#"&amp;$B$14,"Movement#"&amp;$B$12,"Custom1#"&amp;$B$6,"Custom2#"&amp;$B$7,"Custom3#"&amp;$B$8,"Custom4#"&amp;$B$9,"Entity#"&amp;$B115,"Account#"&amp;$S$15)),2)</f>
        <v>#VALUE!</v>
      </c>
      <c r="T115" s="189" t="e">
        <f>ROUND(([2]!HsGetValue("FCC","Scenario#"&amp;$B$2,"Years#"&amp;$B$4,"Period#"&amp;$B$3,"View#"&amp;$B$10,"Consolidation#"&amp;$B$13,"Data Source#"&amp;$B$11,"Intercompany#"&amp;$B$14,"Movement#"&amp;$B$12,"Custom1#"&amp;$B$6,"Custom2#"&amp;$B$7,"Custom3#"&amp;$B$8,"Custom4#"&amp;$B$9,"Entity#"&amp;$B115,"Account#"&amp;$T$15)),2)</f>
        <v>#VALUE!</v>
      </c>
      <c r="U115" s="189" t="e">
        <f>ROUND(([2]!HsGetValue("FCC","Scenario#"&amp;$B$2,"Years#"&amp;$B$4,"Period#"&amp;$B$3,"View#"&amp;$B$10,"Consolidation#"&amp;$B$13,"Data Source#"&amp;$B$11,"Intercompany#"&amp;$B$14,"Movement#"&amp;$B$12,"Custom1#"&amp;$B$6,"Custom2#"&amp;$B$7,"Custom3#"&amp;$B$8,"Custom4#"&amp;$B$9,"Entity#"&amp;$B115,"Account#"&amp;$U$15)),2)</f>
        <v>#VALUE!</v>
      </c>
      <c r="V115" s="189"/>
      <c r="W115" s="108" t="e">
        <f>ROUND(([2]!HsGetValue("FCC","Scenario#"&amp;$B$2,"Years#"&amp;$B$4,"Period#"&amp;$B$3,"View#"&amp;$B$10,"Consolidation#"&amp;$B$13,"Data Source#"&amp;$B$11,"Intercompany#"&amp;$B$14,"Movement#"&amp;$B$12,"Custom1#"&amp;$B$6,"Custom2#"&amp;$B$7,"Custom3#"&amp;$B$8,"Custom4#"&amp;$B$9,"Entity#"&amp;$B115,"Account#"&amp;$W$15)),2)</f>
        <v>#VALUE!</v>
      </c>
      <c r="X115" s="189" t="e">
        <f>ROUND(([2]!HsGetValue("FCC","Scenario#"&amp;$B$2,"Years#"&amp;$B$4,"Period#"&amp;$B$3,"View#"&amp;$B$10,"Consolidation#"&amp;$B$13,"Data Source#"&amp;$B$11,"Intercompany#"&amp;$B$14,"Movement#"&amp;$B$12,"Custom1#"&amp;$B$6,"Custom2#"&amp;$B$7,"Custom3#"&amp;$B$8,"Custom4#"&amp;$B$9,"Entity#"&amp;$B115,"Account#"&amp;$X$15)),2)</f>
        <v>#VALUE!</v>
      </c>
      <c r="Y115" s="189" t="e">
        <f>ROUND(([2]!HsGetValue("FCC","Scenario#"&amp;$B$2,"Years#"&amp;$B$4,"Period#"&amp;$B$3,"View#"&amp;$B$10,"Consolidation#"&amp;$B$13,"Data Source#"&amp;$B$11,"Intercompany#"&amp;$B$14,"Movement#"&amp;$B$12,"Custom1#"&amp;$B$6,"Custom2#"&amp;$B$7,"Custom3#"&amp;$B$8,"Custom4#"&amp;$B$9,"Entity#"&amp;$B115,"Account#"&amp;$Y$15)+[2]!HsGetValue("FCC","Scenario#"&amp;$B$2,"Years#"&amp;$B$4,"Period#"&amp;$B$3,"View#"&amp;$B$10,"Consolidation#"&amp;$B$13,"Data Source#"&amp;$B$11,"Intercompany#"&amp;$B$14,"Movement#"&amp;$B$12,"Custom1#"&amp;$B$6,"Custom2#"&amp;$B$7,"Custom3#"&amp;$B$8,"Custom4#"&amp;$B$9,"Entity#"&amp;$B115,"Account#"&amp;$Y$16)),2)</f>
        <v>#VALUE!</v>
      </c>
    </row>
    <row r="116" spans="1:25" ht="15" customHeight="1">
      <c r="A116" s="29" t="s">
        <v>387</v>
      </c>
      <c r="B116" s="29" t="s">
        <v>591</v>
      </c>
      <c r="C116" s="29">
        <v>51280</v>
      </c>
      <c r="D116" s="29" t="s">
        <v>151</v>
      </c>
      <c r="E116" t="e">
        <f>[2]!HsDescription("Fcc","Entity#"&amp;B116&amp;"")</f>
        <v>#VALUE!</v>
      </c>
      <c r="F116" s="22" t="e">
        <f t="shared" si="6"/>
        <v>#VALUE!</v>
      </c>
      <c r="G116" s="189" t="e">
        <f>ROUND(([2]!HsGetValue("FCC","Scenario#"&amp;$B$2,"Years#"&amp;$B$4,"Period#"&amp;$B$3,"View#"&amp;$B$10,"Consolidation#"&amp;$B$13,"Data Source#"&amp;B$11,"Intercompany#"&amp;$B$14,"Movement#"&amp;$B$12,"Custom1#"&amp;$B$6,"Custom2#"&amp;$B$7,"Custom3#"&amp;$B$8,"Custom4#"&amp;$B$9,"Entity#"&amp;$B116,"Account#"&amp;$G$15)+[2]!HsGetValue("FCC","Scenario#"&amp;$B$2,"Years#"&amp;$B$4,"Period#"&amp;$B$3,"View#"&amp;$B$10,"Consolidation#"&amp;$B$13,"Data Source#"&amp;B$11,"Intercompany#"&amp;$B$14,"Movement#"&amp;$B$12,"Custom1#"&amp;$B$6,"Custom2#"&amp;$B$7,"Custom3#"&amp;$B$8,"Custom4#"&amp;$B$9,"Entity#"&amp;$B116,"Account#"&amp;$G$16)),2)</f>
        <v>#VALUE!</v>
      </c>
      <c r="H116" s="189" t="e">
        <f>ROUND(([2]!HsGetValue("FCC","Scenario#"&amp;$B$2,"Years#"&amp;$B$4,"Period#"&amp;$B$3,"View#"&amp;$B$10,"Consolidation#"&amp;$B$13,"Data Source#"&amp;$B$11,"Intercompany#"&amp;$B$14,"Movement#"&amp;$B$12,"Custom1#"&amp;$B$6,"Custom2#"&amp;$B$7,"Custom3#"&amp;$B$8,"Custom4#"&amp;$B$9,"Entity#"&amp;$B116,"Account#"&amp;$H$15)+[2]!HsGetValue("FCC","Scenario#"&amp;$B$2,"Years#"&amp;$B$4,"Period#"&amp;$B$3,"View#"&amp;$B$10,"Consolidation#"&amp;$B$13,"Data Source#"&amp;$B$11,"Intercompany#"&amp;$B$14,"Movement#"&amp;$B$12,"Custom1#"&amp;$B$6,"Custom2#"&amp;$B$7,"Custom3#"&amp;$B$8,"Custom4#"&amp;$B$9,"Entity#"&amp;$B116,"Account#"&amp;$H$16)),2)</f>
        <v>#VALUE!</v>
      </c>
      <c r="I116" s="108" t="e">
        <f>ROUND(([2]!HsGetValue("FCC","Scenario#"&amp;$B$2,"Years#"&amp;$B$4,"Period#"&amp;$B$3,"View#"&amp;$B$10,"Consolidation#"&amp;$B$13,"Data Source#"&amp;$B$11,"Intercompany#"&amp;$B$14,"Movement#"&amp;$B$12,"Custom1#"&amp;$B$6,"Custom2#"&amp;$B$7,"Custom3#"&amp;$B$8,"Custom4#"&amp;$B$9,"Entity#"&amp;$B116,"Account#"&amp;$I$15)+[2]!HsGetValue("FCC","Scenario#"&amp;$B$2,"Years#"&amp;$B$4,"Period#"&amp;$B$3,"View#"&amp;$B$10,"Consolidation#"&amp;$B$13,"Data Source#"&amp;$B$11,"Intercompany#"&amp;$B$14,"Movement#"&amp;$B$12,"Custom1#"&amp;$B$6,"Custom2#"&amp;$B$7,"Custom3#"&amp;$B$8,"Custom4#"&amp;$B$9,"Entity#"&amp;$B116,"Account#"&amp;$I$16)+[2]!HsGetValue("FCC","Scenario#"&amp;$B$2,"Years#"&amp;$B$4,"Period#"&amp;$B$3,"View#"&amp;$B$10,"Consolidation#"&amp;$B$13,"Data Source#"&amp;$B$11,"Intercompany#"&amp;$B$14,"Movement#"&amp;$B$12,"Custom1#"&amp;$B$6,"Custom2#"&amp;$B$7,"Custom3#"&amp;$B$8,"Custom4#"&amp;$B$9,"Entity#"&amp;$B116,"Account#"&amp;$I$17)),2)</f>
        <v>#VALUE!</v>
      </c>
      <c r="J116" s="191" t="e">
        <f>ROUND(([2]!HsGetValue("FCC","Scenario#"&amp;$B$2,"Years#"&amp;$B$4,"Period#"&amp;$B$3,"View#"&amp;$B$10,"Consolidation#"&amp;$B$13,"Data Source#"&amp;$B$11,"Intercompany#"&amp;$B$14,"Movement#"&amp;$B$12,"Custom1#"&amp;$B$6,"Custom2#"&amp;$B$7,"Custom3#"&amp;$B$8,"Custom4#"&amp;$B$9,"Entity#"&amp;$B116,"Account#"&amp;$J$15)+[2]!HsGetValue("FCC","Scenario#"&amp;$B$2,"Years#"&amp;$B$4,"Period#"&amp;$B$3,"View#"&amp;$B$10,"Consolidation#"&amp;$B$13,"Data Source#"&amp;$B$11,"Intercompany#"&amp;$B$14,"Movement#"&amp;$B$12,"Custom1#"&amp;$B$6,"Custom2#"&amp;$B$7,"Custom3#"&amp;$B$8,"Custom4#"&amp;$B$9,"Entity#"&amp;$B116,"Account#"&amp;$J$16)),2)</f>
        <v>#VALUE!</v>
      </c>
      <c r="K116" s="108" t="e">
        <f>ROUND(([2]!HsGetValue("FCC","Scenario#"&amp;$B$2,"Years#"&amp;$B$4,"Period#"&amp;$B$3,"View#"&amp;$B$10,"Consolidation#"&amp;$B$13,"Data Source#"&amp;$B$11,"Intercompany#"&amp;$B$14,"Movement#"&amp;$B$12,"Custom1#"&amp;$B$6,"Custom2#"&amp;$B$7,"Custom3#"&amp;$B$8,"Custom4#"&amp;$B$9,"Entity#"&amp;$B116,"Account#"&amp;$K$13)+[2]!HsGetValue("FCC","Scenario#"&amp;$B$2,"Years#"&amp;$B$4,"Period#"&amp;$B$3,"View#"&amp;$B$10,"Consolidation#"&amp;$B$13,"Data Source#"&amp;$B$11,"Intercompany#"&amp;$B$14,"Movement#"&amp;$B$12,"Custom1#"&amp;$B$6,"Custom2#"&amp;$B$7,"Custom3#"&amp;$B$8,"Custom4#"&amp;$B$9,"Entity#"&amp;$B116,"Account#"&amp;$K$14)+[2]!HsGetValue("FCC","Scenario#"&amp;$B$2,"Years#"&amp;$B$4,"Period#"&amp;$B$3,"View#"&amp;$B$10,"Consolidation#"&amp;$B$13,"Data Source#"&amp;$B$11,"Intercompany#"&amp;$B$14,"Movement#"&amp;$B$12,"Custom1#"&amp;$B$6,"Custom2#"&amp;$B$7,"Custom3#"&amp;$B$8,"Custom4#"&amp;$B$9,"Entity#"&amp;$B116,"Account#"&amp;$K$15)+[2]!HsGetValue("FCC","Scenario#"&amp;$B$2,"Years#"&amp;$B$4,"Period#"&amp;$B$3,"View#"&amp;$B$10,"Consolidation#"&amp;$B$13,"Data Source#"&amp;$B$11,"Intercompany#"&amp;$B$14,"Movement#"&amp;$B$12,"Custom1#"&amp;$B$6,"Custom2#"&amp;$B$7,"Custom3#"&amp;$B$8,"Custom4#"&amp;$B$9,"Entity#"&amp;$B116,"Account#"&amp;$K$16)+[2]!HsGetValue("FCC","Scenario#"&amp;$B$2,"Years#"&amp;$B$4,"Period#"&amp;$B$3,"View#"&amp;$B$10,"Consolidation#"&amp;$B$13,"Data Source#"&amp;$B$11,"Intercompany#"&amp;$B$14,"Movement#"&amp;$B$12,"Custom1#"&amp;$B$6,"Custom2#"&amp;$B$7,"Custom3#"&amp;$B$8,"Custom4#"&amp;$B$9,"Entity#"&amp;$B116,"Account#"&amp;$K$17)+[2]!HsGetValue("FCC","Scenario#"&amp;$B$2,"Years#"&amp;$B$4,"Period#"&amp;$B$3,"View#"&amp;$B$10,"Consolidation#"&amp;$B$13,"Data Source#"&amp;$B$11,"Intercompany#"&amp;$B$14,"Movement#"&amp;$B$12,"Custom1#"&amp;$B$6,"Custom2#"&amp;$B$7,"Custom3#"&amp;$B$8,"Custom4#"&amp;$B$9,"Entity#"&amp;$B116,"Account#"&amp;$K$18)),2)</f>
        <v>#VALUE!</v>
      </c>
      <c r="L116" s="108" t="e">
        <f>ROUND(([2]!HsGetValue("FCC","Scenario#"&amp;$B$2,"Years#"&amp;$B$4,"Period#"&amp;$B$3,"View#"&amp;$B$10,"Consolidation#"&amp;$B$13,"Data Source#"&amp;$B$11,"Intercompany#"&amp;$B$14,"Movement#"&amp;$B$12,"Custom1#"&amp;$B$6,"Custom2#"&amp;$B$7,"Custom3#"&amp;$B$8,"Custom4#"&amp;$B$9,"Entity#"&amp;$B116,"Account#"&amp;$L$17)+[2]!HsGetValue("FCC","Scenario#"&amp;$B$2,"Years#"&amp;$B$4,"Period#"&amp;$B$3,"View#"&amp;$B$10,"Consolidation#"&amp;$B$13,"Data Source#"&amp;$B$11,"Intercompany#"&amp;$B$14,"Movement#"&amp;$B$12,"Custom1#"&amp;$B$6,"Custom2#"&amp;$B$7,"Custom3#"&amp;$B$8,"Custom4#"&amp;$B$9,"Entity#"&amp;$B116,"Account#"&amp;$L$18)),2)</f>
        <v>#VALUE!</v>
      </c>
      <c r="M116" s="189" t="e">
        <f>ROUND(([2]!HsGetValue("FCC","Scenario#"&amp;$B$2,"Years#"&amp;$B$4,"Period#"&amp;$B$3,"View#"&amp;$B$10,"Consolidation#"&amp;$B$13,"Data Source#"&amp;$B$11,"Intercompany#"&amp;$B$14,"Movement#"&amp;$B$12,"Custom1#"&amp;$B$6,"Custom2#"&amp;$B$7,"Custom3#"&amp;$B$8,"Custom4#"&amp;$B$9,"Entity#"&amp;$B116,"Account#"&amp;$M$15)+[2]!HsGetValue("FCC","Scenario#"&amp;$B$2,"Years#"&amp;$B$4,"Period#"&amp;$B$3,"View#"&amp;$B$10,"Consolidation#"&amp;$B$13,"Data Source#"&amp;$B$11,"Intercompany#"&amp;$B$14,"Movement#"&amp;$B$12,"Custom1#"&amp;$B$6,"Custom2#"&amp;$B$7,"Custom3#"&amp;$B$8,"Custom4#"&amp;$B$9,"Entity#"&amp;$B116,"Account#"&amp;$M$16)),2)</f>
        <v>#VALUE!</v>
      </c>
      <c r="N116" s="189" t="e">
        <f>ROUND(([2]!HsGetValue("FCC","Scenario#"&amp;$B$2,"Years#"&amp;$B$4,"Period#"&amp;$B$3,"View#"&amp;$B$10,"Consolidation#"&amp;$B$13,"Data Source#"&amp;$B$11,"Intercompany#"&amp;$B$14,"Movement#"&amp;$B$12,"Custom1#"&amp;$B$6,"Custom2#"&amp;$B$7,"Custom3#"&amp;$B$8,"Custom4#"&amp;$B$9,"Entity#"&amp;$B116,"Account#"&amp;$N$16)+[2]!HsGetValue("FCC","Scenario#"&amp;$B$2,"Years#"&amp;$B$4,"Period#"&amp;$B$3,"View#"&amp;$B$10,"Consolidation#"&amp;$B$13,"Data Source#"&amp;$B$11,"Intercompany#"&amp;$B$14,"Movement#"&amp;$B$12,"Custom1#"&amp;$B$6,"Custom2#"&amp;$B$7,"Custom3#"&amp;$B$8,"Custom4#"&amp;$B$9,"Entity#"&amp;$B116,"Account#"&amp;$N$17)+[2]!HsGetValue("FCC","Scenario#"&amp;$B$2,"Years#"&amp;$B$4,"Period#"&amp;$B$3,"View#"&amp;$B$10,"Consolidation#"&amp;$B$13,"Data Source#"&amp;$B$11,"Intercompany#"&amp;$B$14,"Movement#"&amp;$B$12,"Custom1#"&amp;$B$6,"Custom2#"&amp;$B$7,"Custom3#"&amp;$B$8,"Custom4#"&amp;$B$9,"Entity#"&amp;$B116,"Account#"&amp;$N$18)),2)</f>
        <v>#VALUE!</v>
      </c>
      <c r="O116" s="189" t="e">
        <f>ROUND(([2]!HsGetValue("FCC","Scenario#"&amp;$B$2,"Years#"&amp;$B$4,"Period#"&amp;$B$3,"View#"&amp;$B$10,"Consolidation#"&amp;$B$13,"Data Source#"&amp;$B$11,"Intercompany#"&amp;$B$14,"Movement#"&amp;$B$12,"Custom1#"&amp;$B$6,"Custom2#"&amp;$B$7,"Custom3#"&amp;$B$8,"Custom4#"&amp;$B$9,"Entity#"&amp;$B116,"Account#"&amp;$O$15)),2)</f>
        <v>#VALUE!</v>
      </c>
      <c r="P116" s="189" t="e">
        <f>ROUND(([2]!HsGetValue("FCC","Scenario#"&amp;$B$2,"Years#"&amp;$B$4,"Period#"&amp;$B$3,"View#"&amp;$B$10,"Consolidation#"&amp;$B$13,"Data Source#"&amp;$B$11,"Intercompany#"&amp;$B$14,"Movement#"&amp;$B$12,"Custom1#"&amp;$B$6,"Custom2#"&amp;$B$7,"Custom3#"&amp;$B$8,"Custom4#"&amp;$B$9,"Entity#"&amp;$B116,"Account#"&amp;$P$15)+[2]!HsGetValue("FCC","Scenario#"&amp;$B$2,"Years#"&amp;$B$4,"Period#"&amp;$B$3,"View#"&amp;$B$10,"Consolidation#"&amp;$B$13,"Data Source#"&amp;$B$11,"Intercompany#"&amp;$B$14,"Movement#"&amp;$B$12,"Custom1#"&amp;$B$6,"Custom2#"&amp;$B$7,"Custom3#"&amp;$B$8,"Custom4#"&amp;$B$9,"Entity#"&amp;$B116,"Account#"&amp;$P$16)),2)</f>
        <v>#VALUE!</v>
      </c>
      <c r="Q116" s="189" t="e">
        <f>ROUND(([2]!HsGetValue("FCC","Scenario#"&amp;$B$2,"Years#"&amp;$B$4,"Period#"&amp;$B$3,"View#"&amp;$B$10,"Consolidation#"&amp;$B$13,"Data Source#"&amp;$B$11,"Intercompany#"&amp;$B$14,"Movement#"&amp;$B$12,"Custom1#"&amp;$B$6,"Custom2#"&amp;$B$7,"Custom3#"&amp;$B$8,"Custom4#"&amp;$B$9,"Entity#"&amp;$B116,"Account#"&amp;$Q$15)+[2]!HsGetValue("FCC","Scenario#"&amp;$B$2,"Years#"&amp;$B$4,"Period#"&amp;$B$3,"View#"&amp;$B$10,"Consolidation#"&amp;$B$13,"Data Source#"&amp;$B$11,"Intercompany#"&amp;$B$14,"Movement#"&amp;$B$12,"Custom1#"&amp;$B$6,"Custom2#"&amp;$B$7,"Custom3#"&amp;$B$8,"Custom4#"&amp;$B$9,"Entity#"&amp;$B116,"Account#"&amp;$Q$16)),2)</f>
        <v>#VALUE!</v>
      </c>
      <c r="R116" s="189" t="e">
        <f>ROUND(([2]!HsGetValue("FCC","Scenario#"&amp;$B$2,"Years#"&amp;$B$4,"Period#"&amp;$B$3,"View#"&amp;$B$10,"Consolidation#"&amp;$B$13,"Data Source#"&amp;$B$11,"Intercompany#"&amp;$B$14,"Movement#"&amp;$B$12,"Custom1#"&amp;$B$6,"Custom2#"&amp;$B$7,"Custom3#"&amp;$B$8,"Custom4#"&amp;$B$9,"Entity#"&amp;$B116,"Account#"&amp;$R$15)+[2]!HsGetValue("FCC","Scenario#"&amp;$B$2,"Years#"&amp;$B$4,"Period#"&amp;$B$3,"View#"&amp;$B$10,"Consolidation#"&amp;$B$13,"Data Source#"&amp;$B$11,"Intercompany#"&amp;$B$14,"Movement#"&amp;$B$12,"Custom1#"&amp;$B$6,"Custom2#"&amp;$B$7,"Custom3#"&amp;$B$8,"Custom4#"&amp;$B$9,"Entity#"&amp;$B116,"Account#"&amp;$R$16)),2)</f>
        <v>#VALUE!</v>
      </c>
      <c r="S116" s="108" t="e">
        <f>ROUND(([2]!HsGetValue("FCC","Scenario#"&amp;$B$2,"Years#"&amp;$B$4,"Period#"&amp;$B$3,"View#"&amp;$B$10,"Consolidation#"&amp;$B$13,"Data Source#"&amp;$B$11,"Intercompany#"&amp;$B$14,"Movement#"&amp;$B$12,"Custom1#"&amp;$B$6,"Custom2#"&amp;$B$7,"Custom3#"&amp;$B$8,"Custom4#"&amp;$B$9,"Entity#"&amp;$B116,"Account#"&amp;$S$15)),2)</f>
        <v>#VALUE!</v>
      </c>
      <c r="T116" s="189" t="e">
        <f>ROUND(([2]!HsGetValue("FCC","Scenario#"&amp;$B$2,"Years#"&amp;$B$4,"Period#"&amp;$B$3,"View#"&amp;$B$10,"Consolidation#"&amp;$B$13,"Data Source#"&amp;$B$11,"Intercompany#"&amp;$B$14,"Movement#"&amp;$B$12,"Custom1#"&amp;$B$6,"Custom2#"&amp;$B$7,"Custom3#"&amp;$B$8,"Custom4#"&amp;$B$9,"Entity#"&amp;$B116,"Account#"&amp;$T$15)),2)</f>
        <v>#VALUE!</v>
      </c>
      <c r="U116" s="189" t="e">
        <f>ROUND(([2]!HsGetValue("FCC","Scenario#"&amp;$B$2,"Years#"&amp;$B$4,"Period#"&amp;$B$3,"View#"&amp;$B$10,"Consolidation#"&amp;$B$13,"Data Source#"&amp;$B$11,"Intercompany#"&amp;$B$14,"Movement#"&amp;$B$12,"Custom1#"&amp;$B$6,"Custom2#"&amp;$B$7,"Custom3#"&amp;$B$8,"Custom4#"&amp;$B$9,"Entity#"&amp;$B116,"Account#"&amp;$U$15)),2)</f>
        <v>#VALUE!</v>
      </c>
      <c r="V116" s="189"/>
      <c r="W116" s="108" t="e">
        <f>ROUND(([2]!HsGetValue("FCC","Scenario#"&amp;$B$2,"Years#"&amp;$B$4,"Period#"&amp;$B$3,"View#"&amp;$B$10,"Consolidation#"&amp;$B$13,"Data Source#"&amp;$B$11,"Intercompany#"&amp;$B$14,"Movement#"&amp;$B$12,"Custom1#"&amp;$B$6,"Custom2#"&amp;$B$7,"Custom3#"&amp;$B$8,"Custom4#"&amp;$B$9,"Entity#"&amp;$B116,"Account#"&amp;$W$15)),2)</f>
        <v>#VALUE!</v>
      </c>
      <c r="X116" s="189" t="e">
        <f>ROUND(([2]!HsGetValue("FCC","Scenario#"&amp;$B$2,"Years#"&amp;$B$4,"Period#"&amp;$B$3,"View#"&amp;$B$10,"Consolidation#"&amp;$B$13,"Data Source#"&amp;$B$11,"Intercompany#"&amp;$B$14,"Movement#"&amp;$B$12,"Custom1#"&amp;$B$6,"Custom2#"&amp;$B$7,"Custom3#"&amp;$B$8,"Custom4#"&amp;$B$9,"Entity#"&amp;$B116,"Account#"&amp;$X$15)),2)</f>
        <v>#VALUE!</v>
      </c>
      <c r="Y116" s="189" t="e">
        <f>ROUND(([2]!HsGetValue("FCC","Scenario#"&amp;$B$2,"Years#"&amp;$B$4,"Period#"&amp;$B$3,"View#"&amp;$B$10,"Consolidation#"&amp;$B$13,"Data Source#"&amp;$B$11,"Intercompany#"&amp;$B$14,"Movement#"&amp;$B$12,"Custom1#"&amp;$B$6,"Custom2#"&amp;$B$7,"Custom3#"&amp;$B$8,"Custom4#"&amp;$B$9,"Entity#"&amp;$B116,"Account#"&amp;$Y$15)+[2]!HsGetValue("FCC","Scenario#"&amp;$B$2,"Years#"&amp;$B$4,"Period#"&amp;$B$3,"View#"&amp;$B$10,"Consolidation#"&amp;$B$13,"Data Source#"&amp;$B$11,"Intercompany#"&amp;$B$14,"Movement#"&amp;$B$12,"Custom1#"&amp;$B$6,"Custom2#"&amp;$B$7,"Custom3#"&amp;$B$8,"Custom4#"&amp;$B$9,"Entity#"&amp;$B116,"Account#"&amp;$Y$16)),2)</f>
        <v>#VALUE!</v>
      </c>
    </row>
    <row r="117" spans="1:25" ht="15" customHeight="1">
      <c r="A117" s="29" t="s">
        <v>387</v>
      </c>
      <c r="B117" s="29" t="s">
        <v>410</v>
      </c>
      <c r="C117" s="29">
        <v>99400</v>
      </c>
      <c r="D117" s="29" t="s">
        <v>151</v>
      </c>
      <c r="E117" t="s">
        <v>409</v>
      </c>
      <c r="F117" s="22" t="e">
        <f t="shared" si="6"/>
        <v>#VALUE!</v>
      </c>
      <c r="G117" s="189" t="e">
        <f>ROUND(([2]!HsGetValue("FCC","Scenario#"&amp;$B$2,"Years#"&amp;$B$4,"Period#"&amp;$B$3,"View#"&amp;$B$10,"Consolidation#"&amp;$B$13,"Data Source#"&amp;B$11,"Intercompany#"&amp;$B$14,"Movement#"&amp;$B$12,"Custom1#"&amp;$B$6,"Custom2#"&amp;$B$7,"Custom3#"&amp;$B$8,"Custom4#"&amp;$B$9,"Entity#"&amp;$B117,"Account#"&amp;$G$15)+[2]!HsGetValue("FCC","Scenario#"&amp;$B$2,"Years#"&amp;$B$4,"Period#"&amp;$B$3,"View#"&amp;$B$10,"Consolidation#"&amp;$B$13,"Data Source#"&amp;B$11,"Intercompany#"&amp;$B$14,"Movement#"&amp;$B$12,"Custom1#"&amp;$B$6,"Custom2#"&amp;$B$7,"Custom3#"&amp;$B$8,"Custom4#"&amp;$B$9,"Entity#"&amp;$B117,"Account#"&amp;$G$16)),2)</f>
        <v>#VALUE!</v>
      </c>
      <c r="H117" s="189" t="e">
        <f>ROUND(([2]!HsGetValue("FCC","Scenario#"&amp;$B$2,"Years#"&amp;$B$4,"Period#"&amp;$B$3,"View#"&amp;$B$10,"Consolidation#"&amp;$B$13,"Data Source#"&amp;$B$11,"Intercompany#"&amp;$B$14,"Movement#"&amp;$B$12,"Custom1#"&amp;$B$6,"Custom2#"&amp;$B$7,"Custom3#"&amp;$B$8,"Custom4#"&amp;$B$9,"Entity#"&amp;$B117,"Account#"&amp;$H$15)+[2]!HsGetValue("FCC","Scenario#"&amp;$B$2,"Years#"&amp;$B$4,"Period#"&amp;$B$3,"View#"&amp;$B$10,"Consolidation#"&amp;$B$13,"Data Source#"&amp;$B$11,"Intercompany#"&amp;$B$14,"Movement#"&amp;$B$12,"Custom1#"&amp;$B$6,"Custom2#"&amp;$B$7,"Custom3#"&amp;$B$8,"Custom4#"&amp;$B$9,"Entity#"&amp;$B117,"Account#"&amp;$H$16)),2)</f>
        <v>#VALUE!</v>
      </c>
      <c r="I117" s="108" t="e">
        <f>ROUND(([2]!HsGetValue("FCC","Scenario#"&amp;$B$2,"Years#"&amp;$B$4,"Period#"&amp;$B$3,"View#"&amp;$B$10,"Consolidation#"&amp;$B$13,"Data Source#"&amp;$B$11,"Intercompany#"&amp;$B$14,"Movement#"&amp;$B$12,"Custom1#"&amp;$B$6,"Custom2#"&amp;$B$7,"Custom3#"&amp;$B$8,"Custom4#"&amp;$B$9,"Entity#"&amp;$B117,"Account#"&amp;$I$15)+[2]!HsGetValue("FCC","Scenario#"&amp;$B$2,"Years#"&amp;$B$4,"Period#"&amp;$B$3,"View#"&amp;$B$10,"Consolidation#"&amp;$B$13,"Data Source#"&amp;$B$11,"Intercompany#"&amp;$B$14,"Movement#"&amp;$B$12,"Custom1#"&amp;$B$6,"Custom2#"&amp;$B$7,"Custom3#"&amp;$B$8,"Custom4#"&amp;$B$9,"Entity#"&amp;$B117,"Account#"&amp;$I$16)+[2]!HsGetValue("FCC","Scenario#"&amp;$B$2,"Years#"&amp;$B$4,"Period#"&amp;$B$3,"View#"&amp;$B$10,"Consolidation#"&amp;$B$13,"Data Source#"&amp;$B$11,"Intercompany#"&amp;$B$14,"Movement#"&amp;$B$12,"Custom1#"&amp;$B$6,"Custom2#"&amp;$B$7,"Custom3#"&amp;$B$8,"Custom4#"&amp;$B$9,"Entity#"&amp;$B117,"Account#"&amp;$I$17)),2)</f>
        <v>#VALUE!</v>
      </c>
      <c r="J117" s="191" t="e">
        <f>ROUND(([2]!HsGetValue("FCC","Scenario#"&amp;$B$2,"Years#"&amp;$B$4,"Period#"&amp;$B$3,"View#"&amp;$B$10,"Consolidation#"&amp;$B$13,"Data Source#"&amp;$B$11,"Intercompany#"&amp;$B$14,"Movement#"&amp;$B$12,"Custom1#"&amp;$B$6,"Custom2#"&amp;$B$7,"Custom3#"&amp;$B$8,"Custom4#"&amp;$B$9,"Entity#"&amp;$B117,"Account#"&amp;$J$15)+[2]!HsGetValue("FCC","Scenario#"&amp;$B$2,"Years#"&amp;$B$4,"Period#"&amp;$B$3,"View#"&amp;$B$10,"Consolidation#"&amp;$B$13,"Data Source#"&amp;$B$11,"Intercompany#"&amp;$B$14,"Movement#"&amp;$B$12,"Custom1#"&amp;$B$6,"Custom2#"&amp;$B$7,"Custom3#"&amp;$B$8,"Custom4#"&amp;$B$9,"Entity#"&amp;$B117,"Account#"&amp;$J$16)),2)</f>
        <v>#VALUE!</v>
      </c>
      <c r="K117" s="108" t="e">
        <f>ROUND(([2]!HsGetValue("FCC","Scenario#"&amp;$B$2,"Years#"&amp;$B$4,"Period#"&amp;$B$3,"View#"&amp;$B$10,"Consolidation#"&amp;$B$13,"Data Source#"&amp;$B$11,"Intercompany#"&amp;$B$14,"Movement#"&amp;$B$12,"Custom1#"&amp;$B$6,"Custom2#"&amp;$B$7,"Custom3#"&amp;$B$8,"Custom4#"&amp;$B$9,"Entity#"&amp;$B117,"Account#"&amp;$K$13)+[2]!HsGetValue("FCC","Scenario#"&amp;$B$2,"Years#"&amp;$B$4,"Period#"&amp;$B$3,"View#"&amp;$B$10,"Consolidation#"&amp;$B$13,"Data Source#"&amp;$B$11,"Intercompany#"&amp;$B$14,"Movement#"&amp;$B$12,"Custom1#"&amp;$B$6,"Custom2#"&amp;$B$7,"Custom3#"&amp;$B$8,"Custom4#"&amp;$B$9,"Entity#"&amp;$B117,"Account#"&amp;$K$14)+[2]!HsGetValue("FCC","Scenario#"&amp;$B$2,"Years#"&amp;$B$4,"Period#"&amp;$B$3,"View#"&amp;$B$10,"Consolidation#"&amp;$B$13,"Data Source#"&amp;$B$11,"Intercompany#"&amp;$B$14,"Movement#"&amp;$B$12,"Custom1#"&amp;$B$6,"Custom2#"&amp;$B$7,"Custom3#"&amp;$B$8,"Custom4#"&amp;$B$9,"Entity#"&amp;$B117,"Account#"&amp;$K$15)+[2]!HsGetValue("FCC","Scenario#"&amp;$B$2,"Years#"&amp;$B$4,"Period#"&amp;$B$3,"View#"&amp;$B$10,"Consolidation#"&amp;$B$13,"Data Source#"&amp;$B$11,"Intercompany#"&amp;$B$14,"Movement#"&amp;$B$12,"Custom1#"&amp;$B$6,"Custom2#"&amp;$B$7,"Custom3#"&amp;$B$8,"Custom4#"&amp;$B$9,"Entity#"&amp;$B117,"Account#"&amp;$K$16)+[2]!HsGetValue("FCC","Scenario#"&amp;$B$2,"Years#"&amp;$B$4,"Period#"&amp;$B$3,"View#"&amp;$B$10,"Consolidation#"&amp;$B$13,"Data Source#"&amp;$B$11,"Intercompany#"&amp;$B$14,"Movement#"&amp;$B$12,"Custom1#"&amp;$B$6,"Custom2#"&amp;$B$7,"Custom3#"&amp;$B$8,"Custom4#"&amp;$B$9,"Entity#"&amp;$B117,"Account#"&amp;$K$17)+[2]!HsGetValue("FCC","Scenario#"&amp;$B$2,"Years#"&amp;$B$4,"Period#"&amp;$B$3,"View#"&amp;$B$10,"Consolidation#"&amp;$B$13,"Data Source#"&amp;$B$11,"Intercompany#"&amp;$B$14,"Movement#"&amp;$B$12,"Custom1#"&amp;$B$6,"Custom2#"&amp;$B$7,"Custom3#"&amp;$B$8,"Custom4#"&amp;$B$9,"Entity#"&amp;$B117,"Account#"&amp;$K$18)),2)</f>
        <v>#VALUE!</v>
      </c>
      <c r="L117" s="108" t="e">
        <f>ROUND(([2]!HsGetValue("FCC","Scenario#"&amp;$B$2,"Years#"&amp;$B$4,"Period#"&amp;$B$3,"View#"&amp;$B$10,"Consolidation#"&amp;$B$13,"Data Source#"&amp;$B$11,"Intercompany#"&amp;$B$14,"Movement#"&amp;$B$12,"Custom1#"&amp;$B$6,"Custom2#"&amp;$B$7,"Custom3#"&amp;$B$8,"Custom4#"&amp;$B$9,"Entity#"&amp;$B117,"Account#"&amp;$L$17)+[2]!HsGetValue("FCC","Scenario#"&amp;$B$2,"Years#"&amp;$B$4,"Period#"&amp;$B$3,"View#"&amp;$B$10,"Consolidation#"&amp;$B$13,"Data Source#"&amp;$B$11,"Intercompany#"&amp;$B$14,"Movement#"&amp;$B$12,"Custom1#"&amp;$B$6,"Custom2#"&amp;$B$7,"Custom3#"&amp;$B$8,"Custom4#"&amp;$B$9,"Entity#"&amp;$B117,"Account#"&amp;$L$18)),2)</f>
        <v>#VALUE!</v>
      </c>
      <c r="M117" s="189" t="e">
        <f>ROUND(([2]!HsGetValue("FCC","Scenario#"&amp;$B$2,"Years#"&amp;$B$4,"Period#"&amp;$B$3,"View#"&amp;$B$10,"Consolidation#"&amp;$B$13,"Data Source#"&amp;$B$11,"Intercompany#"&amp;$B$14,"Movement#"&amp;$B$12,"Custom1#"&amp;$B$6,"Custom2#"&amp;$B$7,"Custom3#"&amp;$B$8,"Custom4#"&amp;$B$9,"Entity#"&amp;$B117,"Account#"&amp;$M$15)+[2]!HsGetValue("FCC","Scenario#"&amp;$B$2,"Years#"&amp;$B$4,"Period#"&amp;$B$3,"View#"&amp;$B$10,"Consolidation#"&amp;$B$13,"Data Source#"&amp;$B$11,"Intercompany#"&amp;$B$14,"Movement#"&amp;$B$12,"Custom1#"&amp;$B$6,"Custom2#"&amp;$B$7,"Custom3#"&amp;$B$8,"Custom4#"&amp;$B$9,"Entity#"&amp;$B117,"Account#"&amp;$M$16)),2)</f>
        <v>#VALUE!</v>
      </c>
      <c r="N117" s="189" t="e">
        <f>ROUND(([2]!HsGetValue("FCC","Scenario#"&amp;$B$2,"Years#"&amp;$B$4,"Period#"&amp;$B$3,"View#"&amp;$B$10,"Consolidation#"&amp;$B$13,"Data Source#"&amp;$B$11,"Intercompany#"&amp;$B$14,"Movement#"&amp;$B$12,"Custom1#"&amp;$B$6,"Custom2#"&amp;$B$7,"Custom3#"&amp;$B$8,"Custom4#"&amp;$B$9,"Entity#"&amp;$B117,"Account#"&amp;$N$16)+[2]!HsGetValue("FCC","Scenario#"&amp;$B$2,"Years#"&amp;$B$4,"Period#"&amp;$B$3,"View#"&amp;$B$10,"Consolidation#"&amp;$B$13,"Data Source#"&amp;$B$11,"Intercompany#"&amp;$B$14,"Movement#"&amp;$B$12,"Custom1#"&amp;$B$6,"Custom2#"&amp;$B$7,"Custom3#"&amp;$B$8,"Custom4#"&amp;$B$9,"Entity#"&amp;$B117,"Account#"&amp;$N$17)+[2]!HsGetValue("FCC","Scenario#"&amp;$B$2,"Years#"&amp;$B$4,"Period#"&amp;$B$3,"View#"&amp;$B$10,"Consolidation#"&amp;$B$13,"Data Source#"&amp;$B$11,"Intercompany#"&amp;$B$14,"Movement#"&amp;$B$12,"Custom1#"&amp;$B$6,"Custom2#"&amp;$B$7,"Custom3#"&amp;$B$8,"Custom4#"&amp;$B$9,"Entity#"&amp;$B117,"Account#"&amp;$N$18)),2)</f>
        <v>#VALUE!</v>
      </c>
      <c r="O117" s="189" t="e">
        <f>ROUND(([2]!HsGetValue("FCC","Scenario#"&amp;$B$2,"Years#"&amp;$B$4,"Period#"&amp;$B$3,"View#"&amp;$B$10,"Consolidation#"&amp;$B$13,"Data Source#"&amp;$B$11,"Intercompany#"&amp;$B$14,"Movement#"&amp;$B$12,"Custom1#"&amp;$B$6,"Custom2#"&amp;$B$7,"Custom3#"&amp;$B$8,"Custom4#"&amp;$B$9,"Entity#"&amp;$B117,"Account#"&amp;$O$15)),2)</f>
        <v>#VALUE!</v>
      </c>
      <c r="P117" s="189" t="e">
        <f>ROUND(([2]!HsGetValue("FCC","Scenario#"&amp;$B$2,"Years#"&amp;$B$4,"Period#"&amp;$B$3,"View#"&amp;$B$10,"Consolidation#"&amp;$B$13,"Data Source#"&amp;$B$11,"Intercompany#"&amp;$B$14,"Movement#"&amp;$B$12,"Custom1#"&amp;$B$6,"Custom2#"&amp;$B$7,"Custom3#"&amp;$B$8,"Custom4#"&amp;$B$9,"Entity#"&amp;$B117,"Account#"&amp;$P$15)+[2]!HsGetValue("FCC","Scenario#"&amp;$B$2,"Years#"&amp;$B$4,"Period#"&amp;$B$3,"View#"&amp;$B$10,"Consolidation#"&amp;$B$13,"Data Source#"&amp;$B$11,"Intercompany#"&amp;$B$14,"Movement#"&amp;$B$12,"Custom1#"&amp;$B$6,"Custom2#"&amp;$B$7,"Custom3#"&amp;$B$8,"Custom4#"&amp;$B$9,"Entity#"&amp;$B117,"Account#"&amp;$P$16)),2)</f>
        <v>#VALUE!</v>
      </c>
      <c r="Q117" s="189" t="e">
        <f>ROUND(([2]!HsGetValue("FCC","Scenario#"&amp;$B$2,"Years#"&amp;$B$4,"Period#"&amp;$B$3,"View#"&amp;$B$10,"Consolidation#"&amp;$B$13,"Data Source#"&amp;$B$11,"Intercompany#"&amp;$B$14,"Movement#"&amp;$B$12,"Custom1#"&amp;$B$6,"Custom2#"&amp;$B$7,"Custom3#"&amp;$B$8,"Custom4#"&amp;$B$9,"Entity#"&amp;$B117,"Account#"&amp;$Q$15)+[2]!HsGetValue("FCC","Scenario#"&amp;$B$2,"Years#"&amp;$B$4,"Period#"&amp;$B$3,"View#"&amp;$B$10,"Consolidation#"&amp;$B$13,"Data Source#"&amp;$B$11,"Intercompany#"&amp;$B$14,"Movement#"&amp;$B$12,"Custom1#"&amp;$B$6,"Custom2#"&amp;$B$7,"Custom3#"&amp;$B$8,"Custom4#"&amp;$B$9,"Entity#"&amp;$B117,"Account#"&amp;$Q$16)),2)</f>
        <v>#VALUE!</v>
      </c>
      <c r="R117" s="189" t="e">
        <f>ROUND(([2]!HsGetValue("FCC","Scenario#"&amp;$B$2,"Years#"&amp;$B$4,"Period#"&amp;$B$3,"View#"&amp;$B$10,"Consolidation#"&amp;$B$13,"Data Source#"&amp;$B$11,"Intercompany#"&amp;$B$14,"Movement#"&amp;$B$12,"Custom1#"&amp;$B$6,"Custom2#"&amp;$B$7,"Custom3#"&amp;$B$8,"Custom4#"&amp;$B$9,"Entity#"&amp;$B117,"Account#"&amp;$R$15)+[2]!HsGetValue("FCC","Scenario#"&amp;$B$2,"Years#"&amp;$B$4,"Period#"&amp;$B$3,"View#"&amp;$B$10,"Consolidation#"&amp;$B$13,"Data Source#"&amp;$B$11,"Intercompany#"&amp;$B$14,"Movement#"&amp;$B$12,"Custom1#"&amp;$B$6,"Custom2#"&amp;$B$7,"Custom3#"&amp;$B$8,"Custom4#"&amp;$B$9,"Entity#"&amp;$B117,"Account#"&amp;$R$16)),2)</f>
        <v>#VALUE!</v>
      </c>
      <c r="S117" s="108" t="e">
        <f>ROUND(([2]!HsGetValue("FCC","Scenario#"&amp;$B$2,"Years#"&amp;$B$4,"Period#"&amp;$B$3,"View#"&amp;$B$10,"Consolidation#"&amp;$B$13,"Data Source#"&amp;$B$11,"Intercompany#"&amp;$B$14,"Movement#"&amp;$B$12,"Custom1#"&amp;$B$6,"Custom2#"&amp;$B$7,"Custom3#"&amp;$B$8,"Custom4#"&amp;$B$9,"Entity#"&amp;$B117,"Account#"&amp;$S$15)),2)</f>
        <v>#VALUE!</v>
      </c>
      <c r="T117" s="189" t="e">
        <f>ROUND(([2]!HsGetValue("FCC","Scenario#"&amp;$B$2,"Years#"&amp;$B$4,"Period#"&amp;$B$3,"View#"&amp;$B$10,"Consolidation#"&amp;$B$13,"Data Source#"&amp;$B$11,"Intercompany#"&amp;$B$14,"Movement#"&amp;$B$12,"Custom1#"&amp;$B$6,"Custom2#"&amp;$B$7,"Custom3#"&amp;$B$8,"Custom4#"&amp;$B$9,"Entity#"&amp;$B117,"Account#"&amp;$T$15)),2)</f>
        <v>#VALUE!</v>
      </c>
      <c r="U117" s="189" t="e">
        <f>ROUND(([2]!HsGetValue("FCC","Scenario#"&amp;$B$2,"Years#"&amp;$B$4,"Period#"&amp;$B$3,"View#"&amp;$B$10,"Consolidation#"&amp;$B$13,"Data Source#"&amp;$B$11,"Intercompany#"&amp;$B$14,"Movement#"&amp;$B$12,"Custom1#"&amp;$B$6,"Custom2#"&amp;$B$7,"Custom3#"&amp;$B$8,"Custom4#"&amp;$B$9,"Entity#"&amp;$B117,"Account#"&amp;$U$15)),2)</f>
        <v>#VALUE!</v>
      </c>
      <c r="V117" s="189"/>
      <c r="W117" s="108" t="e">
        <f>ROUND(([2]!HsGetValue("FCC","Scenario#"&amp;$B$2,"Years#"&amp;$B$4,"Period#"&amp;$B$3,"View#"&amp;$B$10,"Consolidation#"&amp;$B$13,"Data Source#"&amp;$B$11,"Intercompany#"&amp;$B$14,"Movement#"&amp;$B$12,"Custom1#"&amp;$B$6,"Custom2#"&amp;$B$7,"Custom3#"&amp;$B$8,"Custom4#"&amp;$B$9,"Entity#"&amp;$B117,"Account#"&amp;$W$15)),2)</f>
        <v>#VALUE!</v>
      </c>
      <c r="X117" s="189" t="e">
        <f>ROUND(([2]!HsGetValue("FCC","Scenario#"&amp;$B$2,"Years#"&amp;$B$4,"Period#"&amp;$B$3,"View#"&amp;$B$10,"Consolidation#"&amp;$B$13,"Data Source#"&amp;$B$11,"Intercompany#"&amp;$B$14,"Movement#"&amp;$B$12,"Custom1#"&amp;$B$6,"Custom2#"&amp;$B$7,"Custom3#"&amp;$B$8,"Custom4#"&amp;$B$9,"Entity#"&amp;$B117,"Account#"&amp;$X$15)),2)</f>
        <v>#VALUE!</v>
      </c>
      <c r="Y117" s="189" t="e">
        <f>ROUND(([2]!HsGetValue("FCC","Scenario#"&amp;$B$2,"Years#"&amp;$B$4,"Period#"&amp;$B$3,"View#"&amp;$B$10,"Consolidation#"&amp;$B$13,"Data Source#"&amp;$B$11,"Intercompany#"&amp;$B$14,"Movement#"&amp;$B$12,"Custom1#"&amp;$B$6,"Custom2#"&amp;$B$7,"Custom3#"&amp;$B$8,"Custom4#"&amp;$B$9,"Entity#"&amp;$B117,"Account#"&amp;$Y$15)+[2]!HsGetValue("FCC","Scenario#"&amp;$B$2,"Years#"&amp;$B$4,"Period#"&amp;$B$3,"View#"&amp;$B$10,"Consolidation#"&amp;$B$13,"Data Source#"&amp;$B$11,"Intercompany#"&amp;$B$14,"Movement#"&amp;$B$12,"Custom1#"&amp;$B$6,"Custom2#"&amp;$B$7,"Custom3#"&amp;$B$8,"Custom4#"&amp;$B$9,"Entity#"&amp;$B117,"Account#"&amp;$Y$16)),2)</f>
        <v>#VALUE!</v>
      </c>
    </row>
    <row r="118" spans="1:25" ht="15" hidden="1" customHeight="1" outlineLevel="1">
      <c r="A118" s="29" t="s">
        <v>387</v>
      </c>
      <c r="B118" s="29" t="s">
        <v>314</v>
      </c>
      <c r="C118" s="29">
        <v>85040</v>
      </c>
      <c r="D118" s="29" t="s">
        <v>161</v>
      </c>
      <c r="E118" t="s">
        <v>90</v>
      </c>
      <c r="F118" s="22" t="e">
        <f t="shared" si="6"/>
        <v>#VALUE!</v>
      </c>
      <c r="G118" s="189" t="e">
        <f>ROUND(([2]!HsGetValue("FCC","Scenario#"&amp;$B$2,"Years#"&amp;$B$4,"Period#"&amp;$B$3,"View#"&amp;$B$10,"Consolidation#"&amp;$B$13,"Data Source#"&amp;B$11,"Intercompany#"&amp;$B$14,"Movement#"&amp;$B$12,"Custom1#"&amp;$B$6,"Custom2#"&amp;$B$7,"Custom3#"&amp;$B$8,"Custom4#"&amp;$B$9,"Entity#"&amp;$B118,"Account#"&amp;$G$15)+[2]!HsGetValue("FCC","Scenario#"&amp;$B$2,"Years#"&amp;$B$4,"Period#"&amp;$B$3,"View#"&amp;$B$10,"Consolidation#"&amp;$B$13,"Data Source#"&amp;B$11,"Intercompany#"&amp;$B$14,"Movement#"&amp;$B$12,"Custom1#"&amp;$B$6,"Custom2#"&amp;$B$7,"Custom3#"&amp;$B$8,"Custom4#"&amp;$B$9,"Entity#"&amp;$B118,"Account#"&amp;$G$16)),2)</f>
        <v>#VALUE!</v>
      </c>
      <c r="H118" s="189" t="e">
        <f>ROUND(([2]!HsGetValue("FCC","Scenario#"&amp;$B$2,"Years#"&amp;$B$4,"Period#"&amp;$B$3,"View#"&amp;$B$10,"Consolidation#"&amp;$B$13,"Data Source#"&amp;$B$11,"Intercompany#"&amp;$B$14,"Movement#"&amp;$B$12,"Custom1#"&amp;$B$6,"Custom2#"&amp;$B$7,"Custom3#"&amp;$B$8,"Custom4#"&amp;$B$9,"Entity#"&amp;$B118,"Account#"&amp;$H$15)+[2]!HsGetValue("FCC","Scenario#"&amp;$B$2,"Years#"&amp;$B$4,"Period#"&amp;$B$3,"View#"&amp;$B$10,"Consolidation#"&amp;$B$13,"Data Source#"&amp;$B$11,"Intercompany#"&amp;$B$14,"Movement#"&amp;$B$12,"Custom1#"&amp;$B$6,"Custom2#"&amp;$B$7,"Custom3#"&amp;$B$8,"Custom4#"&amp;$B$9,"Entity#"&amp;$B118,"Account#"&amp;$H$16)),2)</f>
        <v>#VALUE!</v>
      </c>
      <c r="I118" s="108" t="e">
        <f>ROUND(([2]!HsGetValue("FCC","Scenario#"&amp;$B$2,"Years#"&amp;$B$4,"Period#"&amp;$B$3,"View#"&amp;$B$10,"Consolidation#"&amp;$B$13,"Data Source#"&amp;$B$11,"Intercompany#"&amp;$B$14,"Movement#"&amp;$B$12,"Custom1#"&amp;$B$6,"Custom2#"&amp;$B$7,"Custom3#"&amp;$B$8,"Custom4#"&amp;$B$9,"Entity#"&amp;$B118,"Account#"&amp;$I$15)+[2]!HsGetValue("FCC","Scenario#"&amp;$B$2,"Years#"&amp;$B$4,"Period#"&amp;$B$3,"View#"&amp;$B$10,"Consolidation#"&amp;$B$13,"Data Source#"&amp;$B$11,"Intercompany#"&amp;$B$14,"Movement#"&amp;$B$12,"Custom1#"&amp;$B$6,"Custom2#"&amp;$B$7,"Custom3#"&amp;$B$8,"Custom4#"&amp;$B$9,"Entity#"&amp;$B118,"Account#"&amp;$I$16)+[2]!HsGetValue("FCC","Scenario#"&amp;$B$2,"Years#"&amp;$B$4,"Period#"&amp;$B$3,"View#"&amp;$B$10,"Consolidation#"&amp;$B$13,"Data Source#"&amp;$B$11,"Intercompany#"&amp;$B$14,"Movement#"&amp;$B$12,"Custom1#"&amp;$B$6,"Custom2#"&amp;$B$7,"Custom3#"&amp;$B$8,"Custom4#"&amp;$B$9,"Entity#"&amp;$B118,"Account#"&amp;$I$17)),2)</f>
        <v>#VALUE!</v>
      </c>
      <c r="J118" s="191" t="e">
        <f>ROUND(([2]!HsGetValue("FCC","Scenario#"&amp;$B$2,"Years#"&amp;$B$4,"Period#"&amp;$B$3,"View#"&amp;$B$10,"Consolidation#"&amp;$B$13,"Data Source#"&amp;$B$11,"Intercompany#"&amp;$B$14,"Movement#"&amp;$B$12,"Custom1#"&amp;$B$6,"Custom2#"&amp;$B$7,"Custom3#"&amp;$B$8,"Custom4#"&amp;$B$9,"Entity#"&amp;$B118,"Account#"&amp;$J$15)+[2]!HsGetValue("FCC","Scenario#"&amp;$B$2,"Years#"&amp;$B$4,"Period#"&amp;$B$3,"View#"&amp;$B$10,"Consolidation#"&amp;$B$13,"Data Source#"&amp;$B$11,"Intercompany#"&amp;$B$14,"Movement#"&amp;$B$12,"Custom1#"&amp;$B$6,"Custom2#"&amp;$B$7,"Custom3#"&amp;$B$8,"Custom4#"&amp;$B$9,"Entity#"&amp;$B118,"Account#"&amp;$J$16)),2)</f>
        <v>#VALUE!</v>
      </c>
      <c r="K118" s="108" t="e">
        <f>ROUND(([2]!HsGetValue("FCC","Scenario#"&amp;$B$2,"Years#"&amp;$B$4,"Period#"&amp;$B$3,"View#"&amp;$B$10,"Consolidation#"&amp;$B$13,"Data Source#"&amp;$B$11,"Intercompany#"&amp;$B$14,"Movement#"&amp;$B$12,"Custom1#"&amp;$B$6,"Custom2#"&amp;$B$7,"Custom3#"&amp;$B$8,"Custom4#"&amp;$B$9,"Entity#"&amp;$B118,"Account#"&amp;$K$13)+[2]!HsGetValue("FCC","Scenario#"&amp;$B$2,"Years#"&amp;$B$4,"Period#"&amp;$B$3,"View#"&amp;$B$10,"Consolidation#"&amp;$B$13,"Data Source#"&amp;$B$11,"Intercompany#"&amp;$B$14,"Movement#"&amp;$B$12,"Custom1#"&amp;$B$6,"Custom2#"&amp;$B$7,"Custom3#"&amp;$B$8,"Custom4#"&amp;$B$9,"Entity#"&amp;$B118,"Account#"&amp;$K$14)+[2]!HsGetValue("FCC","Scenario#"&amp;$B$2,"Years#"&amp;$B$4,"Period#"&amp;$B$3,"View#"&amp;$B$10,"Consolidation#"&amp;$B$13,"Data Source#"&amp;$B$11,"Intercompany#"&amp;$B$14,"Movement#"&amp;$B$12,"Custom1#"&amp;$B$6,"Custom2#"&amp;$B$7,"Custom3#"&amp;$B$8,"Custom4#"&amp;$B$9,"Entity#"&amp;$B118,"Account#"&amp;$K$15)+[2]!HsGetValue("FCC","Scenario#"&amp;$B$2,"Years#"&amp;$B$4,"Period#"&amp;$B$3,"View#"&amp;$B$10,"Consolidation#"&amp;$B$13,"Data Source#"&amp;$B$11,"Intercompany#"&amp;$B$14,"Movement#"&amp;$B$12,"Custom1#"&amp;$B$6,"Custom2#"&amp;$B$7,"Custom3#"&amp;$B$8,"Custom4#"&amp;$B$9,"Entity#"&amp;$B118,"Account#"&amp;$K$16)+[2]!HsGetValue("FCC","Scenario#"&amp;$B$2,"Years#"&amp;$B$4,"Period#"&amp;$B$3,"View#"&amp;$B$10,"Consolidation#"&amp;$B$13,"Data Source#"&amp;$B$11,"Intercompany#"&amp;$B$14,"Movement#"&amp;$B$12,"Custom1#"&amp;$B$6,"Custom2#"&amp;$B$7,"Custom3#"&amp;$B$8,"Custom4#"&amp;$B$9,"Entity#"&amp;$B118,"Account#"&amp;$K$17)+[2]!HsGetValue("FCC","Scenario#"&amp;$B$2,"Years#"&amp;$B$4,"Period#"&amp;$B$3,"View#"&amp;$B$10,"Consolidation#"&amp;$B$13,"Data Source#"&amp;$B$11,"Intercompany#"&amp;$B$14,"Movement#"&amp;$B$12,"Custom1#"&amp;$B$6,"Custom2#"&amp;$B$7,"Custom3#"&amp;$B$8,"Custom4#"&amp;$B$9,"Entity#"&amp;$B118,"Account#"&amp;$K$18)),2)</f>
        <v>#VALUE!</v>
      </c>
      <c r="L118" s="108" t="e">
        <f>ROUND(([2]!HsGetValue("FCC","Scenario#"&amp;$B$2,"Years#"&amp;$B$4,"Period#"&amp;$B$3,"View#"&amp;$B$10,"Consolidation#"&amp;$B$13,"Data Source#"&amp;$B$11,"Intercompany#"&amp;$B$14,"Movement#"&amp;$B$12,"Custom1#"&amp;$B$6,"Custom2#"&amp;$B$7,"Custom3#"&amp;$B$8,"Custom4#"&amp;$B$9,"Entity#"&amp;$B118,"Account#"&amp;$L$17)+[2]!HsGetValue("FCC","Scenario#"&amp;$B$2,"Years#"&amp;$B$4,"Period#"&amp;$B$3,"View#"&amp;$B$10,"Consolidation#"&amp;$B$13,"Data Source#"&amp;$B$11,"Intercompany#"&amp;$B$14,"Movement#"&amp;$B$12,"Custom1#"&amp;$B$6,"Custom2#"&amp;$B$7,"Custom3#"&amp;$B$8,"Custom4#"&amp;$B$9,"Entity#"&amp;$B118,"Account#"&amp;$L$18)),2)</f>
        <v>#VALUE!</v>
      </c>
      <c r="M118" s="189" t="e">
        <f>ROUND(([2]!HsGetValue("FCC","Scenario#"&amp;$B$2,"Years#"&amp;$B$4,"Period#"&amp;$B$3,"View#"&amp;$B$10,"Consolidation#"&amp;$B$13,"Data Source#"&amp;$B$11,"Intercompany#"&amp;$B$14,"Movement#"&amp;$B$12,"Custom1#"&amp;$B$6,"Custom2#"&amp;$B$7,"Custom3#"&amp;$B$8,"Custom4#"&amp;$B$9,"Entity#"&amp;$B118,"Account#"&amp;$M$15)+[2]!HsGetValue("FCC","Scenario#"&amp;$B$2,"Years#"&amp;$B$4,"Period#"&amp;$B$3,"View#"&amp;$B$10,"Consolidation#"&amp;$B$13,"Data Source#"&amp;$B$11,"Intercompany#"&amp;$B$14,"Movement#"&amp;$B$12,"Custom1#"&amp;$B$6,"Custom2#"&amp;$B$7,"Custom3#"&amp;$B$8,"Custom4#"&amp;$B$9,"Entity#"&amp;$B118,"Account#"&amp;$M$16)),2)</f>
        <v>#VALUE!</v>
      </c>
      <c r="N118" s="189" t="e">
        <f>ROUND(([2]!HsGetValue("FCC","Scenario#"&amp;$B$2,"Years#"&amp;$B$4,"Period#"&amp;$B$3,"View#"&amp;$B$10,"Consolidation#"&amp;$B$13,"Data Source#"&amp;$B$11,"Intercompany#"&amp;$B$14,"Movement#"&amp;$B$12,"Custom1#"&amp;$B$6,"Custom2#"&amp;$B$7,"Custom3#"&amp;$B$8,"Custom4#"&amp;$B$9,"Entity#"&amp;$B118,"Account#"&amp;$N$16)+[2]!HsGetValue("FCC","Scenario#"&amp;$B$2,"Years#"&amp;$B$4,"Period#"&amp;$B$3,"View#"&amp;$B$10,"Consolidation#"&amp;$B$13,"Data Source#"&amp;$B$11,"Intercompany#"&amp;$B$14,"Movement#"&amp;$B$12,"Custom1#"&amp;$B$6,"Custom2#"&amp;$B$7,"Custom3#"&amp;$B$8,"Custom4#"&amp;$B$9,"Entity#"&amp;$B118,"Account#"&amp;$N$17)+[2]!HsGetValue("FCC","Scenario#"&amp;$B$2,"Years#"&amp;$B$4,"Period#"&amp;$B$3,"View#"&amp;$B$10,"Consolidation#"&amp;$B$13,"Data Source#"&amp;$B$11,"Intercompany#"&amp;$B$14,"Movement#"&amp;$B$12,"Custom1#"&amp;$B$6,"Custom2#"&amp;$B$7,"Custom3#"&amp;$B$8,"Custom4#"&amp;$B$9,"Entity#"&amp;$B118,"Account#"&amp;$N$18)),2)</f>
        <v>#VALUE!</v>
      </c>
      <c r="O118" s="189" t="e">
        <f>ROUND(([2]!HsGetValue("FCC","Scenario#"&amp;$B$2,"Years#"&amp;$B$4,"Period#"&amp;$B$3,"View#"&amp;$B$10,"Consolidation#"&amp;$B$13,"Data Source#"&amp;$B$11,"Intercompany#"&amp;$B$14,"Movement#"&amp;$B$12,"Custom1#"&amp;$B$6,"Custom2#"&amp;$B$7,"Custom3#"&amp;$B$8,"Custom4#"&amp;$B$9,"Entity#"&amp;$B118,"Account#"&amp;$O$15)),2)</f>
        <v>#VALUE!</v>
      </c>
      <c r="P118" s="189" t="e">
        <f>ROUND(([2]!HsGetValue("FCC","Scenario#"&amp;$B$2,"Years#"&amp;$B$4,"Period#"&amp;$B$3,"View#"&amp;$B$10,"Consolidation#"&amp;$B$13,"Data Source#"&amp;$B$11,"Intercompany#"&amp;$B$14,"Movement#"&amp;$B$12,"Custom1#"&amp;$B$6,"Custom2#"&amp;$B$7,"Custom3#"&amp;$B$8,"Custom4#"&amp;$B$9,"Entity#"&amp;$B118,"Account#"&amp;$P$15)+[2]!HsGetValue("FCC","Scenario#"&amp;$B$2,"Years#"&amp;$B$4,"Period#"&amp;$B$3,"View#"&amp;$B$10,"Consolidation#"&amp;$B$13,"Data Source#"&amp;$B$11,"Intercompany#"&amp;$B$14,"Movement#"&amp;$B$12,"Custom1#"&amp;$B$6,"Custom2#"&amp;$B$7,"Custom3#"&amp;$B$8,"Custom4#"&amp;$B$9,"Entity#"&amp;$B118,"Account#"&amp;$P$16)),2)</f>
        <v>#VALUE!</v>
      </c>
      <c r="Q118" s="189" t="e">
        <f>ROUND(([2]!HsGetValue("FCC","Scenario#"&amp;$B$2,"Years#"&amp;$B$4,"Period#"&amp;$B$3,"View#"&amp;$B$10,"Consolidation#"&amp;$B$13,"Data Source#"&amp;$B$11,"Intercompany#"&amp;$B$14,"Movement#"&amp;$B$12,"Custom1#"&amp;$B$6,"Custom2#"&amp;$B$7,"Custom3#"&amp;$B$8,"Custom4#"&amp;$B$9,"Entity#"&amp;$B118,"Account#"&amp;$Q$15)+[2]!HsGetValue("FCC","Scenario#"&amp;$B$2,"Years#"&amp;$B$4,"Period#"&amp;$B$3,"View#"&amp;$B$10,"Consolidation#"&amp;$B$13,"Data Source#"&amp;$B$11,"Intercompany#"&amp;$B$14,"Movement#"&amp;$B$12,"Custom1#"&amp;$B$6,"Custom2#"&amp;$B$7,"Custom3#"&amp;$B$8,"Custom4#"&amp;$B$9,"Entity#"&amp;$B118,"Account#"&amp;$Q$16)),2)</f>
        <v>#VALUE!</v>
      </c>
      <c r="R118" s="189" t="e">
        <f>ROUND(([2]!HsGetValue("FCC","Scenario#"&amp;$B$2,"Years#"&amp;$B$4,"Period#"&amp;$B$3,"View#"&amp;$B$10,"Consolidation#"&amp;$B$13,"Data Source#"&amp;$B$11,"Intercompany#"&amp;$B$14,"Movement#"&amp;$B$12,"Custom1#"&amp;$B$6,"Custom2#"&amp;$B$7,"Custom3#"&amp;$B$8,"Custom4#"&amp;$B$9,"Entity#"&amp;$B118,"Account#"&amp;$R$15)+[2]!HsGetValue("FCC","Scenario#"&amp;$B$2,"Years#"&amp;$B$4,"Period#"&amp;$B$3,"View#"&amp;$B$10,"Consolidation#"&amp;$B$13,"Data Source#"&amp;$B$11,"Intercompany#"&amp;$B$14,"Movement#"&amp;$B$12,"Custom1#"&amp;$B$6,"Custom2#"&amp;$B$7,"Custom3#"&amp;$B$8,"Custom4#"&amp;$B$9,"Entity#"&amp;$B118,"Account#"&amp;$R$16)),2)</f>
        <v>#VALUE!</v>
      </c>
      <c r="S118" s="108" t="e">
        <f>ROUND(([2]!HsGetValue("FCC","Scenario#"&amp;$B$2,"Years#"&amp;$B$4,"Period#"&amp;$B$3,"View#"&amp;$B$10,"Consolidation#"&amp;$B$13,"Data Source#"&amp;$B$11,"Intercompany#"&amp;$B$14,"Movement#"&amp;$B$12,"Custom1#"&amp;$B$6,"Custom2#"&amp;$B$7,"Custom3#"&amp;$B$8,"Custom4#"&amp;$B$9,"Entity#"&amp;$B118,"Account#"&amp;$S$15)),2)</f>
        <v>#VALUE!</v>
      </c>
      <c r="T118" s="189" t="e">
        <f>ROUND(([2]!HsGetValue("FCC","Scenario#"&amp;$B$2,"Years#"&amp;$B$4,"Period#"&amp;$B$3,"View#"&amp;$B$10,"Consolidation#"&amp;$B$13,"Data Source#"&amp;$B$11,"Intercompany#"&amp;$B$14,"Movement#"&amp;$B$12,"Custom1#"&amp;$B$6,"Custom2#"&amp;$B$7,"Custom3#"&amp;$B$8,"Custom4#"&amp;$B$9,"Entity#"&amp;$B118,"Account#"&amp;$T$15)),2)</f>
        <v>#VALUE!</v>
      </c>
      <c r="U118" s="189" t="e">
        <f>ROUND(([2]!HsGetValue("FCC","Scenario#"&amp;$B$2,"Years#"&amp;$B$4,"Period#"&amp;$B$3,"View#"&amp;$B$10,"Consolidation#"&amp;$B$13,"Data Source#"&amp;$B$11,"Intercompany#"&amp;$B$14,"Movement#"&amp;$B$12,"Custom1#"&amp;$B$6,"Custom2#"&amp;$B$7,"Custom3#"&amp;$B$8,"Custom4#"&amp;$B$9,"Entity#"&amp;$B118,"Account#"&amp;$U$15)),2)</f>
        <v>#VALUE!</v>
      </c>
      <c r="V118" s="189"/>
      <c r="W118" s="108" t="e">
        <f>ROUND(([2]!HsGetValue("FCC","Scenario#"&amp;$B$2,"Years#"&amp;$B$4,"Period#"&amp;$B$3,"View#"&amp;$B$10,"Consolidation#"&amp;$B$13,"Data Source#"&amp;$B$11,"Intercompany#"&amp;$B$14,"Movement#"&amp;$B$12,"Custom1#"&amp;$B$6,"Custom2#"&amp;$B$7,"Custom3#"&amp;$B$8,"Custom4#"&amp;$B$9,"Entity#"&amp;$B118,"Account#"&amp;$W$15)),2)</f>
        <v>#VALUE!</v>
      </c>
      <c r="X118" s="189" t="e">
        <f>ROUND(([2]!HsGetValue("FCC","Scenario#"&amp;$B$2,"Years#"&amp;$B$4,"Period#"&amp;$B$3,"View#"&amp;$B$10,"Consolidation#"&amp;$B$13,"Data Source#"&amp;$B$11,"Intercompany#"&amp;$B$14,"Movement#"&amp;$B$12,"Custom1#"&amp;$B$6,"Custom2#"&amp;$B$7,"Custom3#"&amp;$B$8,"Custom4#"&amp;$B$9,"Entity#"&amp;$B118,"Account#"&amp;$X$15)),2)</f>
        <v>#VALUE!</v>
      </c>
      <c r="Y118" s="189" t="e">
        <f>ROUND(([2]!HsGetValue("FCC","Scenario#"&amp;$B$2,"Years#"&amp;$B$4,"Period#"&amp;$B$3,"View#"&amp;$B$10,"Consolidation#"&amp;$B$13,"Data Source#"&amp;$B$11,"Intercompany#"&amp;$B$14,"Movement#"&amp;$B$12,"Custom1#"&amp;$B$6,"Custom2#"&amp;$B$7,"Custom3#"&amp;$B$8,"Custom4#"&amp;$B$9,"Entity#"&amp;$B118,"Account#"&amp;$Y$15)+[2]!HsGetValue("FCC","Scenario#"&amp;$B$2,"Years#"&amp;$B$4,"Period#"&amp;$B$3,"View#"&amp;$B$10,"Consolidation#"&amp;$B$13,"Data Source#"&amp;$B$11,"Intercompany#"&amp;$B$14,"Movement#"&amp;$B$12,"Custom1#"&amp;$B$6,"Custom2#"&amp;$B$7,"Custom3#"&amp;$B$8,"Custom4#"&amp;$B$9,"Entity#"&amp;$B118,"Account#"&amp;$Y$16)),2)</f>
        <v>#VALUE!</v>
      </c>
    </row>
    <row r="119" spans="1:25" ht="15" hidden="1" customHeight="1" outlineLevel="1">
      <c r="A119" s="29" t="s">
        <v>387</v>
      </c>
      <c r="B119" s="29" t="s">
        <v>315</v>
      </c>
      <c r="C119" s="29">
        <v>85240</v>
      </c>
      <c r="D119" s="29" t="s">
        <v>161</v>
      </c>
      <c r="E119" t="s">
        <v>91</v>
      </c>
      <c r="F119" s="22" t="e">
        <f t="shared" si="6"/>
        <v>#VALUE!</v>
      </c>
      <c r="G119" s="189" t="e">
        <f>ROUND(([2]!HsGetValue("FCC","Scenario#"&amp;$B$2,"Years#"&amp;$B$4,"Period#"&amp;$B$3,"View#"&amp;$B$10,"Consolidation#"&amp;$B$13,"Data Source#"&amp;B$11,"Intercompany#"&amp;$B$14,"Movement#"&amp;$B$12,"Custom1#"&amp;$B$6,"Custom2#"&amp;$B$7,"Custom3#"&amp;$B$8,"Custom4#"&amp;$B$9,"Entity#"&amp;$B119,"Account#"&amp;$G$15)+[2]!HsGetValue("FCC","Scenario#"&amp;$B$2,"Years#"&amp;$B$4,"Period#"&amp;$B$3,"View#"&amp;$B$10,"Consolidation#"&amp;$B$13,"Data Source#"&amp;B$11,"Intercompany#"&amp;$B$14,"Movement#"&amp;$B$12,"Custom1#"&amp;$B$6,"Custom2#"&amp;$B$7,"Custom3#"&amp;$B$8,"Custom4#"&amp;$B$9,"Entity#"&amp;$B119,"Account#"&amp;$G$16)),2)</f>
        <v>#VALUE!</v>
      </c>
      <c r="H119" s="189" t="e">
        <f>ROUND(([2]!HsGetValue("FCC","Scenario#"&amp;$B$2,"Years#"&amp;$B$4,"Period#"&amp;$B$3,"View#"&amp;$B$10,"Consolidation#"&amp;$B$13,"Data Source#"&amp;$B$11,"Intercompany#"&amp;$B$14,"Movement#"&amp;$B$12,"Custom1#"&amp;$B$6,"Custom2#"&amp;$B$7,"Custom3#"&amp;$B$8,"Custom4#"&amp;$B$9,"Entity#"&amp;$B119,"Account#"&amp;$H$15)+[2]!HsGetValue("FCC","Scenario#"&amp;$B$2,"Years#"&amp;$B$4,"Period#"&amp;$B$3,"View#"&amp;$B$10,"Consolidation#"&amp;$B$13,"Data Source#"&amp;$B$11,"Intercompany#"&amp;$B$14,"Movement#"&amp;$B$12,"Custom1#"&amp;$B$6,"Custom2#"&amp;$B$7,"Custom3#"&amp;$B$8,"Custom4#"&amp;$B$9,"Entity#"&amp;$B119,"Account#"&amp;$H$16)),2)</f>
        <v>#VALUE!</v>
      </c>
      <c r="I119" s="108" t="e">
        <f>ROUND(([2]!HsGetValue("FCC","Scenario#"&amp;$B$2,"Years#"&amp;$B$4,"Period#"&amp;$B$3,"View#"&amp;$B$10,"Consolidation#"&amp;$B$13,"Data Source#"&amp;$B$11,"Intercompany#"&amp;$B$14,"Movement#"&amp;$B$12,"Custom1#"&amp;$B$6,"Custom2#"&amp;$B$7,"Custom3#"&amp;$B$8,"Custom4#"&amp;$B$9,"Entity#"&amp;$B119,"Account#"&amp;$I$15)+[2]!HsGetValue("FCC","Scenario#"&amp;$B$2,"Years#"&amp;$B$4,"Period#"&amp;$B$3,"View#"&amp;$B$10,"Consolidation#"&amp;$B$13,"Data Source#"&amp;$B$11,"Intercompany#"&amp;$B$14,"Movement#"&amp;$B$12,"Custom1#"&amp;$B$6,"Custom2#"&amp;$B$7,"Custom3#"&amp;$B$8,"Custom4#"&amp;$B$9,"Entity#"&amp;$B119,"Account#"&amp;$I$16)+[2]!HsGetValue("FCC","Scenario#"&amp;$B$2,"Years#"&amp;$B$4,"Period#"&amp;$B$3,"View#"&amp;$B$10,"Consolidation#"&amp;$B$13,"Data Source#"&amp;$B$11,"Intercompany#"&amp;$B$14,"Movement#"&amp;$B$12,"Custom1#"&amp;$B$6,"Custom2#"&amp;$B$7,"Custom3#"&amp;$B$8,"Custom4#"&amp;$B$9,"Entity#"&amp;$B119,"Account#"&amp;$I$17)),2)</f>
        <v>#VALUE!</v>
      </c>
      <c r="J119" s="191" t="e">
        <f>ROUND(([2]!HsGetValue("FCC","Scenario#"&amp;$B$2,"Years#"&amp;$B$4,"Period#"&amp;$B$3,"View#"&amp;$B$10,"Consolidation#"&amp;$B$13,"Data Source#"&amp;$B$11,"Intercompany#"&amp;$B$14,"Movement#"&amp;$B$12,"Custom1#"&amp;$B$6,"Custom2#"&amp;$B$7,"Custom3#"&amp;$B$8,"Custom4#"&amp;$B$9,"Entity#"&amp;$B119,"Account#"&amp;$J$15)+[2]!HsGetValue("FCC","Scenario#"&amp;$B$2,"Years#"&amp;$B$4,"Period#"&amp;$B$3,"View#"&amp;$B$10,"Consolidation#"&amp;$B$13,"Data Source#"&amp;$B$11,"Intercompany#"&amp;$B$14,"Movement#"&amp;$B$12,"Custom1#"&amp;$B$6,"Custom2#"&amp;$B$7,"Custom3#"&amp;$B$8,"Custom4#"&amp;$B$9,"Entity#"&amp;$B119,"Account#"&amp;$J$16)),2)</f>
        <v>#VALUE!</v>
      </c>
      <c r="K119" s="108" t="e">
        <f>ROUND(([2]!HsGetValue("FCC","Scenario#"&amp;$B$2,"Years#"&amp;$B$4,"Period#"&amp;$B$3,"View#"&amp;$B$10,"Consolidation#"&amp;$B$13,"Data Source#"&amp;$B$11,"Intercompany#"&amp;$B$14,"Movement#"&amp;$B$12,"Custom1#"&amp;$B$6,"Custom2#"&amp;$B$7,"Custom3#"&amp;$B$8,"Custom4#"&amp;$B$9,"Entity#"&amp;$B119,"Account#"&amp;$K$13)+[2]!HsGetValue("FCC","Scenario#"&amp;$B$2,"Years#"&amp;$B$4,"Period#"&amp;$B$3,"View#"&amp;$B$10,"Consolidation#"&amp;$B$13,"Data Source#"&amp;$B$11,"Intercompany#"&amp;$B$14,"Movement#"&amp;$B$12,"Custom1#"&amp;$B$6,"Custom2#"&amp;$B$7,"Custom3#"&amp;$B$8,"Custom4#"&amp;$B$9,"Entity#"&amp;$B119,"Account#"&amp;$K$14)+[2]!HsGetValue("FCC","Scenario#"&amp;$B$2,"Years#"&amp;$B$4,"Period#"&amp;$B$3,"View#"&amp;$B$10,"Consolidation#"&amp;$B$13,"Data Source#"&amp;$B$11,"Intercompany#"&amp;$B$14,"Movement#"&amp;$B$12,"Custom1#"&amp;$B$6,"Custom2#"&amp;$B$7,"Custom3#"&amp;$B$8,"Custom4#"&amp;$B$9,"Entity#"&amp;$B119,"Account#"&amp;$K$15)+[2]!HsGetValue("FCC","Scenario#"&amp;$B$2,"Years#"&amp;$B$4,"Period#"&amp;$B$3,"View#"&amp;$B$10,"Consolidation#"&amp;$B$13,"Data Source#"&amp;$B$11,"Intercompany#"&amp;$B$14,"Movement#"&amp;$B$12,"Custom1#"&amp;$B$6,"Custom2#"&amp;$B$7,"Custom3#"&amp;$B$8,"Custom4#"&amp;$B$9,"Entity#"&amp;$B119,"Account#"&amp;$K$16)+[2]!HsGetValue("FCC","Scenario#"&amp;$B$2,"Years#"&amp;$B$4,"Period#"&amp;$B$3,"View#"&amp;$B$10,"Consolidation#"&amp;$B$13,"Data Source#"&amp;$B$11,"Intercompany#"&amp;$B$14,"Movement#"&amp;$B$12,"Custom1#"&amp;$B$6,"Custom2#"&amp;$B$7,"Custom3#"&amp;$B$8,"Custom4#"&amp;$B$9,"Entity#"&amp;$B119,"Account#"&amp;$K$17)+[2]!HsGetValue("FCC","Scenario#"&amp;$B$2,"Years#"&amp;$B$4,"Period#"&amp;$B$3,"View#"&amp;$B$10,"Consolidation#"&amp;$B$13,"Data Source#"&amp;$B$11,"Intercompany#"&amp;$B$14,"Movement#"&amp;$B$12,"Custom1#"&amp;$B$6,"Custom2#"&amp;$B$7,"Custom3#"&amp;$B$8,"Custom4#"&amp;$B$9,"Entity#"&amp;$B119,"Account#"&amp;$K$18)),2)</f>
        <v>#VALUE!</v>
      </c>
      <c r="L119" s="108" t="e">
        <f>ROUND(([2]!HsGetValue("FCC","Scenario#"&amp;$B$2,"Years#"&amp;$B$4,"Period#"&amp;$B$3,"View#"&amp;$B$10,"Consolidation#"&amp;$B$13,"Data Source#"&amp;$B$11,"Intercompany#"&amp;$B$14,"Movement#"&amp;$B$12,"Custom1#"&amp;$B$6,"Custom2#"&amp;$B$7,"Custom3#"&amp;$B$8,"Custom4#"&amp;$B$9,"Entity#"&amp;$B119,"Account#"&amp;$L$17)+[2]!HsGetValue("FCC","Scenario#"&amp;$B$2,"Years#"&amp;$B$4,"Period#"&amp;$B$3,"View#"&amp;$B$10,"Consolidation#"&amp;$B$13,"Data Source#"&amp;$B$11,"Intercompany#"&amp;$B$14,"Movement#"&amp;$B$12,"Custom1#"&amp;$B$6,"Custom2#"&amp;$B$7,"Custom3#"&amp;$B$8,"Custom4#"&amp;$B$9,"Entity#"&amp;$B119,"Account#"&amp;$L$18)),2)</f>
        <v>#VALUE!</v>
      </c>
      <c r="M119" s="189" t="e">
        <f>ROUND(([2]!HsGetValue("FCC","Scenario#"&amp;$B$2,"Years#"&amp;$B$4,"Period#"&amp;$B$3,"View#"&amp;$B$10,"Consolidation#"&amp;$B$13,"Data Source#"&amp;$B$11,"Intercompany#"&amp;$B$14,"Movement#"&amp;$B$12,"Custom1#"&amp;$B$6,"Custom2#"&amp;$B$7,"Custom3#"&amp;$B$8,"Custom4#"&amp;$B$9,"Entity#"&amp;$B119,"Account#"&amp;$M$15)+[2]!HsGetValue("FCC","Scenario#"&amp;$B$2,"Years#"&amp;$B$4,"Period#"&amp;$B$3,"View#"&amp;$B$10,"Consolidation#"&amp;$B$13,"Data Source#"&amp;$B$11,"Intercompany#"&amp;$B$14,"Movement#"&amp;$B$12,"Custom1#"&amp;$B$6,"Custom2#"&amp;$B$7,"Custom3#"&amp;$B$8,"Custom4#"&amp;$B$9,"Entity#"&amp;$B119,"Account#"&amp;$M$16)),2)</f>
        <v>#VALUE!</v>
      </c>
      <c r="N119" s="189" t="e">
        <f>ROUND(([2]!HsGetValue("FCC","Scenario#"&amp;$B$2,"Years#"&amp;$B$4,"Period#"&amp;$B$3,"View#"&amp;$B$10,"Consolidation#"&amp;$B$13,"Data Source#"&amp;$B$11,"Intercompany#"&amp;$B$14,"Movement#"&amp;$B$12,"Custom1#"&amp;$B$6,"Custom2#"&amp;$B$7,"Custom3#"&amp;$B$8,"Custom4#"&amp;$B$9,"Entity#"&amp;$B119,"Account#"&amp;$N$16)+[2]!HsGetValue("FCC","Scenario#"&amp;$B$2,"Years#"&amp;$B$4,"Period#"&amp;$B$3,"View#"&amp;$B$10,"Consolidation#"&amp;$B$13,"Data Source#"&amp;$B$11,"Intercompany#"&amp;$B$14,"Movement#"&amp;$B$12,"Custom1#"&amp;$B$6,"Custom2#"&amp;$B$7,"Custom3#"&amp;$B$8,"Custom4#"&amp;$B$9,"Entity#"&amp;$B119,"Account#"&amp;$N$17)+[2]!HsGetValue("FCC","Scenario#"&amp;$B$2,"Years#"&amp;$B$4,"Period#"&amp;$B$3,"View#"&amp;$B$10,"Consolidation#"&amp;$B$13,"Data Source#"&amp;$B$11,"Intercompany#"&amp;$B$14,"Movement#"&amp;$B$12,"Custom1#"&amp;$B$6,"Custom2#"&amp;$B$7,"Custom3#"&amp;$B$8,"Custom4#"&amp;$B$9,"Entity#"&amp;$B119,"Account#"&amp;$N$18)),2)</f>
        <v>#VALUE!</v>
      </c>
      <c r="O119" s="189" t="e">
        <f>ROUND(([2]!HsGetValue("FCC","Scenario#"&amp;$B$2,"Years#"&amp;$B$4,"Period#"&amp;$B$3,"View#"&amp;$B$10,"Consolidation#"&amp;$B$13,"Data Source#"&amp;$B$11,"Intercompany#"&amp;$B$14,"Movement#"&amp;$B$12,"Custom1#"&amp;$B$6,"Custom2#"&amp;$B$7,"Custom3#"&amp;$B$8,"Custom4#"&amp;$B$9,"Entity#"&amp;$B119,"Account#"&amp;$O$15)),2)</f>
        <v>#VALUE!</v>
      </c>
      <c r="P119" s="189" t="e">
        <f>ROUND(([2]!HsGetValue("FCC","Scenario#"&amp;$B$2,"Years#"&amp;$B$4,"Period#"&amp;$B$3,"View#"&amp;$B$10,"Consolidation#"&amp;$B$13,"Data Source#"&amp;$B$11,"Intercompany#"&amp;$B$14,"Movement#"&amp;$B$12,"Custom1#"&amp;$B$6,"Custom2#"&amp;$B$7,"Custom3#"&amp;$B$8,"Custom4#"&amp;$B$9,"Entity#"&amp;$B119,"Account#"&amp;$P$15)+[2]!HsGetValue("FCC","Scenario#"&amp;$B$2,"Years#"&amp;$B$4,"Period#"&amp;$B$3,"View#"&amp;$B$10,"Consolidation#"&amp;$B$13,"Data Source#"&amp;$B$11,"Intercompany#"&amp;$B$14,"Movement#"&amp;$B$12,"Custom1#"&amp;$B$6,"Custom2#"&amp;$B$7,"Custom3#"&amp;$B$8,"Custom4#"&amp;$B$9,"Entity#"&amp;$B119,"Account#"&amp;$P$16)),2)</f>
        <v>#VALUE!</v>
      </c>
      <c r="Q119" s="189" t="e">
        <f>ROUND(([2]!HsGetValue("FCC","Scenario#"&amp;$B$2,"Years#"&amp;$B$4,"Period#"&amp;$B$3,"View#"&amp;$B$10,"Consolidation#"&amp;$B$13,"Data Source#"&amp;$B$11,"Intercompany#"&amp;$B$14,"Movement#"&amp;$B$12,"Custom1#"&amp;$B$6,"Custom2#"&amp;$B$7,"Custom3#"&amp;$B$8,"Custom4#"&amp;$B$9,"Entity#"&amp;$B119,"Account#"&amp;$Q$15)+[2]!HsGetValue("FCC","Scenario#"&amp;$B$2,"Years#"&amp;$B$4,"Period#"&amp;$B$3,"View#"&amp;$B$10,"Consolidation#"&amp;$B$13,"Data Source#"&amp;$B$11,"Intercompany#"&amp;$B$14,"Movement#"&amp;$B$12,"Custom1#"&amp;$B$6,"Custom2#"&amp;$B$7,"Custom3#"&amp;$B$8,"Custom4#"&amp;$B$9,"Entity#"&amp;$B119,"Account#"&amp;$Q$16)),2)</f>
        <v>#VALUE!</v>
      </c>
      <c r="R119" s="189" t="e">
        <f>ROUND(([2]!HsGetValue("FCC","Scenario#"&amp;$B$2,"Years#"&amp;$B$4,"Period#"&amp;$B$3,"View#"&amp;$B$10,"Consolidation#"&amp;$B$13,"Data Source#"&amp;$B$11,"Intercompany#"&amp;$B$14,"Movement#"&amp;$B$12,"Custom1#"&amp;$B$6,"Custom2#"&amp;$B$7,"Custom3#"&amp;$B$8,"Custom4#"&amp;$B$9,"Entity#"&amp;$B119,"Account#"&amp;$R$15)+[2]!HsGetValue("FCC","Scenario#"&amp;$B$2,"Years#"&amp;$B$4,"Period#"&amp;$B$3,"View#"&amp;$B$10,"Consolidation#"&amp;$B$13,"Data Source#"&amp;$B$11,"Intercompany#"&amp;$B$14,"Movement#"&amp;$B$12,"Custom1#"&amp;$B$6,"Custom2#"&amp;$B$7,"Custom3#"&amp;$B$8,"Custom4#"&amp;$B$9,"Entity#"&amp;$B119,"Account#"&amp;$R$16)),2)</f>
        <v>#VALUE!</v>
      </c>
      <c r="S119" s="108" t="e">
        <f>ROUND(([2]!HsGetValue("FCC","Scenario#"&amp;$B$2,"Years#"&amp;$B$4,"Period#"&amp;$B$3,"View#"&amp;$B$10,"Consolidation#"&amp;$B$13,"Data Source#"&amp;$B$11,"Intercompany#"&amp;$B$14,"Movement#"&amp;$B$12,"Custom1#"&amp;$B$6,"Custom2#"&amp;$B$7,"Custom3#"&amp;$B$8,"Custom4#"&amp;$B$9,"Entity#"&amp;$B119,"Account#"&amp;$S$15)),2)</f>
        <v>#VALUE!</v>
      </c>
      <c r="T119" s="189" t="e">
        <f>ROUND(([2]!HsGetValue("FCC","Scenario#"&amp;$B$2,"Years#"&amp;$B$4,"Period#"&amp;$B$3,"View#"&amp;$B$10,"Consolidation#"&amp;$B$13,"Data Source#"&amp;$B$11,"Intercompany#"&amp;$B$14,"Movement#"&amp;$B$12,"Custom1#"&amp;$B$6,"Custom2#"&amp;$B$7,"Custom3#"&amp;$B$8,"Custom4#"&amp;$B$9,"Entity#"&amp;$B119,"Account#"&amp;$T$15)),2)</f>
        <v>#VALUE!</v>
      </c>
      <c r="U119" s="189" t="e">
        <f>ROUND(([2]!HsGetValue("FCC","Scenario#"&amp;$B$2,"Years#"&amp;$B$4,"Period#"&amp;$B$3,"View#"&amp;$B$10,"Consolidation#"&amp;$B$13,"Data Source#"&amp;$B$11,"Intercompany#"&amp;$B$14,"Movement#"&amp;$B$12,"Custom1#"&amp;$B$6,"Custom2#"&amp;$B$7,"Custom3#"&amp;$B$8,"Custom4#"&amp;$B$9,"Entity#"&amp;$B119,"Account#"&amp;$U$15)),2)</f>
        <v>#VALUE!</v>
      </c>
      <c r="V119" s="189"/>
      <c r="W119" s="108" t="e">
        <f>ROUND(([2]!HsGetValue("FCC","Scenario#"&amp;$B$2,"Years#"&amp;$B$4,"Period#"&amp;$B$3,"View#"&amp;$B$10,"Consolidation#"&amp;$B$13,"Data Source#"&amp;$B$11,"Intercompany#"&amp;$B$14,"Movement#"&amp;$B$12,"Custom1#"&amp;$B$6,"Custom2#"&amp;$B$7,"Custom3#"&amp;$B$8,"Custom4#"&amp;$B$9,"Entity#"&amp;$B119,"Account#"&amp;$W$15)),2)</f>
        <v>#VALUE!</v>
      </c>
      <c r="X119" s="189" t="e">
        <f>ROUND(([2]!HsGetValue("FCC","Scenario#"&amp;$B$2,"Years#"&amp;$B$4,"Period#"&amp;$B$3,"View#"&amp;$B$10,"Consolidation#"&amp;$B$13,"Data Source#"&amp;$B$11,"Intercompany#"&amp;$B$14,"Movement#"&amp;$B$12,"Custom1#"&amp;$B$6,"Custom2#"&amp;$B$7,"Custom3#"&amp;$B$8,"Custom4#"&amp;$B$9,"Entity#"&amp;$B119,"Account#"&amp;$X$15)),2)</f>
        <v>#VALUE!</v>
      </c>
      <c r="Y119" s="189" t="e">
        <f>ROUND(([2]!HsGetValue("FCC","Scenario#"&amp;$B$2,"Years#"&amp;$B$4,"Period#"&amp;$B$3,"View#"&amp;$B$10,"Consolidation#"&amp;$B$13,"Data Source#"&amp;$B$11,"Intercompany#"&amp;$B$14,"Movement#"&amp;$B$12,"Custom1#"&amp;$B$6,"Custom2#"&amp;$B$7,"Custom3#"&amp;$B$8,"Custom4#"&amp;$B$9,"Entity#"&amp;$B119,"Account#"&amp;$Y$15)+[2]!HsGetValue("FCC","Scenario#"&amp;$B$2,"Years#"&amp;$B$4,"Period#"&amp;$B$3,"View#"&amp;$B$10,"Consolidation#"&amp;$B$13,"Data Source#"&amp;$B$11,"Intercompany#"&amp;$B$14,"Movement#"&amp;$B$12,"Custom1#"&amp;$B$6,"Custom2#"&amp;$B$7,"Custom3#"&amp;$B$8,"Custom4#"&amp;$B$9,"Entity#"&amp;$B119,"Account#"&amp;$Y$16)),2)</f>
        <v>#VALUE!</v>
      </c>
    </row>
    <row r="120" spans="1:25" ht="15" hidden="1" customHeight="1" outlineLevel="1">
      <c r="A120" s="29" t="s">
        <v>387</v>
      </c>
      <c r="B120" s="29" t="s">
        <v>316</v>
      </c>
      <c r="C120" s="29">
        <v>85440</v>
      </c>
      <c r="D120" s="29" t="s">
        <v>161</v>
      </c>
      <c r="E120" t="s">
        <v>92</v>
      </c>
      <c r="F120" s="22" t="e">
        <f t="shared" si="6"/>
        <v>#VALUE!</v>
      </c>
      <c r="G120" s="189" t="e">
        <f>ROUND(([2]!HsGetValue("FCC","Scenario#"&amp;$B$2,"Years#"&amp;$B$4,"Period#"&amp;$B$3,"View#"&amp;$B$10,"Consolidation#"&amp;$B$13,"Data Source#"&amp;B$11,"Intercompany#"&amp;$B$14,"Movement#"&amp;$B$12,"Custom1#"&amp;$B$6,"Custom2#"&amp;$B$7,"Custom3#"&amp;$B$8,"Custom4#"&amp;$B$9,"Entity#"&amp;$B120,"Account#"&amp;$G$15)+[2]!HsGetValue("FCC","Scenario#"&amp;$B$2,"Years#"&amp;$B$4,"Period#"&amp;$B$3,"View#"&amp;$B$10,"Consolidation#"&amp;$B$13,"Data Source#"&amp;B$11,"Intercompany#"&amp;$B$14,"Movement#"&amp;$B$12,"Custom1#"&amp;$B$6,"Custom2#"&amp;$B$7,"Custom3#"&amp;$B$8,"Custom4#"&amp;$B$9,"Entity#"&amp;$B120,"Account#"&amp;$G$16)),2)</f>
        <v>#VALUE!</v>
      </c>
      <c r="H120" s="189" t="e">
        <f>ROUND(([2]!HsGetValue("FCC","Scenario#"&amp;$B$2,"Years#"&amp;$B$4,"Period#"&amp;$B$3,"View#"&amp;$B$10,"Consolidation#"&amp;$B$13,"Data Source#"&amp;$B$11,"Intercompany#"&amp;$B$14,"Movement#"&amp;$B$12,"Custom1#"&amp;$B$6,"Custom2#"&amp;$B$7,"Custom3#"&amp;$B$8,"Custom4#"&amp;$B$9,"Entity#"&amp;$B120,"Account#"&amp;$H$15)+[2]!HsGetValue("FCC","Scenario#"&amp;$B$2,"Years#"&amp;$B$4,"Period#"&amp;$B$3,"View#"&amp;$B$10,"Consolidation#"&amp;$B$13,"Data Source#"&amp;$B$11,"Intercompany#"&amp;$B$14,"Movement#"&amp;$B$12,"Custom1#"&amp;$B$6,"Custom2#"&amp;$B$7,"Custom3#"&amp;$B$8,"Custom4#"&amp;$B$9,"Entity#"&amp;$B120,"Account#"&amp;$H$16)),2)</f>
        <v>#VALUE!</v>
      </c>
      <c r="I120" s="108" t="e">
        <f>ROUND(([2]!HsGetValue("FCC","Scenario#"&amp;$B$2,"Years#"&amp;$B$4,"Period#"&amp;$B$3,"View#"&amp;$B$10,"Consolidation#"&amp;$B$13,"Data Source#"&amp;$B$11,"Intercompany#"&amp;$B$14,"Movement#"&amp;$B$12,"Custom1#"&amp;$B$6,"Custom2#"&amp;$B$7,"Custom3#"&amp;$B$8,"Custom4#"&amp;$B$9,"Entity#"&amp;$B120,"Account#"&amp;$I$15)+[2]!HsGetValue("FCC","Scenario#"&amp;$B$2,"Years#"&amp;$B$4,"Period#"&amp;$B$3,"View#"&amp;$B$10,"Consolidation#"&amp;$B$13,"Data Source#"&amp;$B$11,"Intercompany#"&amp;$B$14,"Movement#"&amp;$B$12,"Custom1#"&amp;$B$6,"Custom2#"&amp;$B$7,"Custom3#"&amp;$B$8,"Custom4#"&amp;$B$9,"Entity#"&amp;$B120,"Account#"&amp;$I$16)+[2]!HsGetValue("FCC","Scenario#"&amp;$B$2,"Years#"&amp;$B$4,"Period#"&amp;$B$3,"View#"&amp;$B$10,"Consolidation#"&amp;$B$13,"Data Source#"&amp;$B$11,"Intercompany#"&amp;$B$14,"Movement#"&amp;$B$12,"Custom1#"&amp;$B$6,"Custom2#"&amp;$B$7,"Custom3#"&amp;$B$8,"Custom4#"&amp;$B$9,"Entity#"&amp;$B120,"Account#"&amp;$I$17)),2)</f>
        <v>#VALUE!</v>
      </c>
      <c r="J120" s="191" t="e">
        <f>ROUND(([2]!HsGetValue("FCC","Scenario#"&amp;$B$2,"Years#"&amp;$B$4,"Period#"&amp;$B$3,"View#"&amp;$B$10,"Consolidation#"&amp;$B$13,"Data Source#"&amp;$B$11,"Intercompany#"&amp;$B$14,"Movement#"&amp;$B$12,"Custom1#"&amp;$B$6,"Custom2#"&amp;$B$7,"Custom3#"&amp;$B$8,"Custom4#"&amp;$B$9,"Entity#"&amp;$B120,"Account#"&amp;$J$15)+[2]!HsGetValue("FCC","Scenario#"&amp;$B$2,"Years#"&amp;$B$4,"Period#"&amp;$B$3,"View#"&amp;$B$10,"Consolidation#"&amp;$B$13,"Data Source#"&amp;$B$11,"Intercompany#"&amp;$B$14,"Movement#"&amp;$B$12,"Custom1#"&amp;$B$6,"Custom2#"&amp;$B$7,"Custom3#"&amp;$B$8,"Custom4#"&amp;$B$9,"Entity#"&amp;$B120,"Account#"&amp;$J$16)),2)</f>
        <v>#VALUE!</v>
      </c>
      <c r="K120" s="108" t="e">
        <f>ROUND(([2]!HsGetValue("FCC","Scenario#"&amp;$B$2,"Years#"&amp;$B$4,"Period#"&amp;$B$3,"View#"&amp;$B$10,"Consolidation#"&amp;$B$13,"Data Source#"&amp;$B$11,"Intercompany#"&amp;$B$14,"Movement#"&amp;$B$12,"Custom1#"&amp;$B$6,"Custom2#"&amp;$B$7,"Custom3#"&amp;$B$8,"Custom4#"&amp;$B$9,"Entity#"&amp;$B120,"Account#"&amp;$K$13)+[2]!HsGetValue("FCC","Scenario#"&amp;$B$2,"Years#"&amp;$B$4,"Period#"&amp;$B$3,"View#"&amp;$B$10,"Consolidation#"&amp;$B$13,"Data Source#"&amp;$B$11,"Intercompany#"&amp;$B$14,"Movement#"&amp;$B$12,"Custom1#"&amp;$B$6,"Custom2#"&amp;$B$7,"Custom3#"&amp;$B$8,"Custom4#"&amp;$B$9,"Entity#"&amp;$B120,"Account#"&amp;$K$14)+[2]!HsGetValue("FCC","Scenario#"&amp;$B$2,"Years#"&amp;$B$4,"Period#"&amp;$B$3,"View#"&amp;$B$10,"Consolidation#"&amp;$B$13,"Data Source#"&amp;$B$11,"Intercompany#"&amp;$B$14,"Movement#"&amp;$B$12,"Custom1#"&amp;$B$6,"Custom2#"&amp;$B$7,"Custom3#"&amp;$B$8,"Custom4#"&amp;$B$9,"Entity#"&amp;$B120,"Account#"&amp;$K$15)+[2]!HsGetValue("FCC","Scenario#"&amp;$B$2,"Years#"&amp;$B$4,"Period#"&amp;$B$3,"View#"&amp;$B$10,"Consolidation#"&amp;$B$13,"Data Source#"&amp;$B$11,"Intercompany#"&amp;$B$14,"Movement#"&amp;$B$12,"Custom1#"&amp;$B$6,"Custom2#"&amp;$B$7,"Custom3#"&amp;$B$8,"Custom4#"&amp;$B$9,"Entity#"&amp;$B120,"Account#"&amp;$K$16)+[2]!HsGetValue("FCC","Scenario#"&amp;$B$2,"Years#"&amp;$B$4,"Period#"&amp;$B$3,"View#"&amp;$B$10,"Consolidation#"&amp;$B$13,"Data Source#"&amp;$B$11,"Intercompany#"&amp;$B$14,"Movement#"&amp;$B$12,"Custom1#"&amp;$B$6,"Custom2#"&amp;$B$7,"Custom3#"&amp;$B$8,"Custom4#"&amp;$B$9,"Entity#"&amp;$B120,"Account#"&amp;$K$17)+[2]!HsGetValue("FCC","Scenario#"&amp;$B$2,"Years#"&amp;$B$4,"Period#"&amp;$B$3,"View#"&amp;$B$10,"Consolidation#"&amp;$B$13,"Data Source#"&amp;$B$11,"Intercompany#"&amp;$B$14,"Movement#"&amp;$B$12,"Custom1#"&amp;$B$6,"Custom2#"&amp;$B$7,"Custom3#"&amp;$B$8,"Custom4#"&amp;$B$9,"Entity#"&amp;$B120,"Account#"&amp;$K$18)),2)</f>
        <v>#VALUE!</v>
      </c>
      <c r="L120" s="108" t="e">
        <f>ROUND(([2]!HsGetValue("FCC","Scenario#"&amp;$B$2,"Years#"&amp;$B$4,"Period#"&amp;$B$3,"View#"&amp;$B$10,"Consolidation#"&amp;$B$13,"Data Source#"&amp;$B$11,"Intercompany#"&amp;$B$14,"Movement#"&amp;$B$12,"Custom1#"&amp;$B$6,"Custom2#"&amp;$B$7,"Custom3#"&amp;$B$8,"Custom4#"&amp;$B$9,"Entity#"&amp;$B120,"Account#"&amp;$L$17)+[2]!HsGetValue("FCC","Scenario#"&amp;$B$2,"Years#"&amp;$B$4,"Period#"&amp;$B$3,"View#"&amp;$B$10,"Consolidation#"&amp;$B$13,"Data Source#"&amp;$B$11,"Intercompany#"&amp;$B$14,"Movement#"&amp;$B$12,"Custom1#"&amp;$B$6,"Custom2#"&amp;$B$7,"Custom3#"&amp;$B$8,"Custom4#"&amp;$B$9,"Entity#"&amp;$B120,"Account#"&amp;$L$18)),2)</f>
        <v>#VALUE!</v>
      </c>
      <c r="M120" s="189" t="e">
        <f>ROUND(([2]!HsGetValue("FCC","Scenario#"&amp;$B$2,"Years#"&amp;$B$4,"Period#"&amp;$B$3,"View#"&amp;$B$10,"Consolidation#"&amp;$B$13,"Data Source#"&amp;$B$11,"Intercompany#"&amp;$B$14,"Movement#"&amp;$B$12,"Custom1#"&amp;$B$6,"Custom2#"&amp;$B$7,"Custom3#"&amp;$B$8,"Custom4#"&amp;$B$9,"Entity#"&amp;$B120,"Account#"&amp;$M$15)+[2]!HsGetValue("FCC","Scenario#"&amp;$B$2,"Years#"&amp;$B$4,"Period#"&amp;$B$3,"View#"&amp;$B$10,"Consolidation#"&amp;$B$13,"Data Source#"&amp;$B$11,"Intercompany#"&amp;$B$14,"Movement#"&amp;$B$12,"Custom1#"&amp;$B$6,"Custom2#"&amp;$B$7,"Custom3#"&amp;$B$8,"Custom4#"&amp;$B$9,"Entity#"&amp;$B120,"Account#"&amp;$M$16)),2)</f>
        <v>#VALUE!</v>
      </c>
      <c r="N120" s="189" t="e">
        <f>ROUND(([2]!HsGetValue("FCC","Scenario#"&amp;$B$2,"Years#"&amp;$B$4,"Period#"&amp;$B$3,"View#"&amp;$B$10,"Consolidation#"&amp;$B$13,"Data Source#"&amp;$B$11,"Intercompany#"&amp;$B$14,"Movement#"&amp;$B$12,"Custom1#"&amp;$B$6,"Custom2#"&amp;$B$7,"Custom3#"&amp;$B$8,"Custom4#"&amp;$B$9,"Entity#"&amp;$B120,"Account#"&amp;$N$16)+[2]!HsGetValue("FCC","Scenario#"&amp;$B$2,"Years#"&amp;$B$4,"Period#"&amp;$B$3,"View#"&amp;$B$10,"Consolidation#"&amp;$B$13,"Data Source#"&amp;$B$11,"Intercompany#"&amp;$B$14,"Movement#"&amp;$B$12,"Custom1#"&amp;$B$6,"Custom2#"&amp;$B$7,"Custom3#"&amp;$B$8,"Custom4#"&amp;$B$9,"Entity#"&amp;$B120,"Account#"&amp;$N$17)+[2]!HsGetValue("FCC","Scenario#"&amp;$B$2,"Years#"&amp;$B$4,"Period#"&amp;$B$3,"View#"&amp;$B$10,"Consolidation#"&amp;$B$13,"Data Source#"&amp;$B$11,"Intercompany#"&amp;$B$14,"Movement#"&amp;$B$12,"Custom1#"&amp;$B$6,"Custom2#"&amp;$B$7,"Custom3#"&amp;$B$8,"Custom4#"&amp;$B$9,"Entity#"&amp;$B120,"Account#"&amp;$N$18)),2)</f>
        <v>#VALUE!</v>
      </c>
      <c r="O120" s="189" t="e">
        <f>ROUND(([2]!HsGetValue("FCC","Scenario#"&amp;$B$2,"Years#"&amp;$B$4,"Period#"&amp;$B$3,"View#"&amp;$B$10,"Consolidation#"&amp;$B$13,"Data Source#"&amp;$B$11,"Intercompany#"&amp;$B$14,"Movement#"&amp;$B$12,"Custom1#"&amp;$B$6,"Custom2#"&amp;$B$7,"Custom3#"&amp;$B$8,"Custom4#"&amp;$B$9,"Entity#"&amp;$B120,"Account#"&amp;$O$15)),2)</f>
        <v>#VALUE!</v>
      </c>
      <c r="P120" s="189" t="e">
        <f>ROUND(([2]!HsGetValue("FCC","Scenario#"&amp;$B$2,"Years#"&amp;$B$4,"Period#"&amp;$B$3,"View#"&amp;$B$10,"Consolidation#"&amp;$B$13,"Data Source#"&amp;$B$11,"Intercompany#"&amp;$B$14,"Movement#"&amp;$B$12,"Custom1#"&amp;$B$6,"Custom2#"&amp;$B$7,"Custom3#"&amp;$B$8,"Custom4#"&amp;$B$9,"Entity#"&amp;$B120,"Account#"&amp;$P$15)+[2]!HsGetValue("FCC","Scenario#"&amp;$B$2,"Years#"&amp;$B$4,"Period#"&amp;$B$3,"View#"&amp;$B$10,"Consolidation#"&amp;$B$13,"Data Source#"&amp;$B$11,"Intercompany#"&amp;$B$14,"Movement#"&amp;$B$12,"Custom1#"&amp;$B$6,"Custom2#"&amp;$B$7,"Custom3#"&amp;$B$8,"Custom4#"&amp;$B$9,"Entity#"&amp;$B120,"Account#"&amp;$P$16)),2)</f>
        <v>#VALUE!</v>
      </c>
      <c r="Q120" s="189" t="e">
        <f>ROUND(([2]!HsGetValue("FCC","Scenario#"&amp;$B$2,"Years#"&amp;$B$4,"Period#"&amp;$B$3,"View#"&amp;$B$10,"Consolidation#"&amp;$B$13,"Data Source#"&amp;$B$11,"Intercompany#"&amp;$B$14,"Movement#"&amp;$B$12,"Custom1#"&amp;$B$6,"Custom2#"&amp;$B$7,"Custom3#"&amp;$B$8,"Custom4#"&amp;$B$9,"Entity#"&amp;$B120,"Account#"&amp;$Q$15)+[2]!HsGetValue("FCC","Scenario#"&amp;$B$2,"Years#"&amp;$B$4,"Period#"&amp;$B$3,"View#"&amp;$B$10,"Consolidation#"&amp;$B$13,"Data Source#"&amp;$B$11,"Intercompany#"&amp;$B$14,"Movement#"&amp;$B$12,"Custom1#"&amp;$B$6,"Custom2#"&amp;$B$7,"Custom3#"&amp;$B$8,"Custom4#"&amp;$B$9,"Entity#"&amp;$B120,"Account#"&amp;$Q$16)),2)</f>
        <v>#VALUE!</v>
      </c>
      <c r="R120" s="189" t="e">
        <f>ROUND(([2]!HsGetValue("FCC","Scenario#"&amp;$B$2,"Years#"&amp;$B$4,"Period#"&amp;$B$3,"View#"&amp;$B$10,"Consolidation#"&amp;$B$13,"Data Source#"&amp;$B$11,"Intercompany#"&amp;$B$14,"Movement#"&amp;$B$12,"Custom1#"&amp;$B$6,"Custom2#"&amp;$B$7,"Custom3#"&amp;$B$8,"Custom4#"&amp;$B$9,"Entity#"&amp;$B120,"Account#"&amp;$R$15)+[2]!HsGetValue("FCC","Scenario#"&amp;$B$2,"Years#"&amp;$B$4,"Period#"&amp;$B$3,"View#"&amp;$B$10,"Consolidation#"&amp;$B$13,"Data Source#"&amp;$B$11,"Intercompany#"&amp;$B$14,"Movement#"&amp;$B$12,"Custom1#"&amp;$B$6,"Custom2#"&amp;$B$7,"Custom3#"&amp;$B$8,"Custom4#"&amp;$B$9,"Entity#"&amp;$B120,"Account#"&amp;$R$16)),2)</f>
        <v>#VALUE!</v>
      </c>
      <c r="S120" s="108" t="e">
        <f>ROUND(([2]!HsGetValue("FCC","Scenario#"&amp;$B$2,"Years#"&amp;$B$4,"Period#"&amp;$B$3,"View#"&amp;$B$10,"Consolidation#"&amp;$B$13,"Data Source#"&amp;$B$11,"Intercompany#"&amp;$B$14,"Movement#"&amp;$B$12,"Custom1#"&amp;$B$6,"Custom2#"&amp;$B$7,"Custom3#"&amp;$B$8,"Custom4#"&amp;$B$9,"Entity#"&amp;$B120,"Account#"&amp;$S$15)),2)</f>
        <v>#VALUE!</v>
      </c>
      <c r="T120" s="189" t="e">
        <f>ROUND(([2]!HsGetValue("FCC","Scenario#"&amp;$B$2,"Years#"&amp;$B$4,"Period#"&amp;$B$3,"View#"&amp;$B$10,"Consolidation#"&amp;$B$13,"Data Source#"&amp;$B$11,"Intercompany#"&amp;$B$14,"Movement#"&amp;$B$12,"Custom1#"&amp;$B$6,"Custom2#"&amp;$B$7,"Custom3#"&amp;$B$8,"Custom4#"&amp;$B$9,"Entity#"&amp;$B120,"Account#"&amp;$T$15)),2)</f>
        <v>#VALUE!</v>
      </c>
      <c r="U120" s="189" t="e">
        <f>ROUND(([2]!HsGetValue("FCC","Scenario#"&amp;$B$2,"Years#"&amp;$B$4,"Period#"&amp;$B$3,"View#"&amp;$B$10,"Consolidation#"&amp;$B$13,"Data Source#"&amp;$B$11,"Intercompany#"&amp;$B$14,"Movement#"&amp;$B$12,"Custom1#"&amp;$B$6,"Custom2#"&amp;$B$7,"Custom3#"&amp;$B$8,"Custom4#"&amp;$B$9,"Entity#"&amp;$B120,"Account#"&amp;$U$15)),2)</f>
        <v>#VALUE!</v>
      </c>
      <c r="V120" s="189"/>
      <c r="W120" s="108" t="e">
        <f>ROUND(([2]!HsGetValue("FCC","Scenario#"&amp;$B$2,"Years#"&amp;$B$4,"Period#"&amp;$B$3,"View#"&amp;$B$10,"Consolidation#"&amp;$B$13,"Data Source#"&amp;$B$11,"Intercompany#"&amp;$B$14,"Movement#"&amp;$B$12,"Custom1#"&amp;$B$6,"Custom2#"&amp;$B$7,"Custom3#"&amp;$B$8,"Custom4#"&amp;$B$9,"Entity#"&amp;$B120,"Account#"&amp;$W$15)),2)</f>
        <v>#VALUE!</v>
      </c>
      <c r="X120" s="189" t="e">
        <f>ROUND(([2]!HsGetValue("FCC","Scenario#"&amp;$B$2,"Years#"&amp;$B$4,"Period#"&amp;$B$3,"View#"&amp;$B$10,"Consolidation#"&amp;$B$13,"Data Source#"&amp;$B$11,"Intercompany#"&amp;$B$14,"Movement#"&amp;$B$12,"Custom1#"&amp;$B$6,"Custom2#"&amp;$B$7,"Custom3#"&amp;$B$8,"Custom4#"&amp;$B$9,"Entity#"&amp;$B120,"Account#"&amp;$X$15)),2)</f>
        <v>#VALUE!</v>
      </c>
      <c r="Y120" s="189" t="e">
        <f>ROUND(([2]!HsGetValue("FCC","Scenario#"&amp;$B$2,"Years#"&amp;$B$4,"Period#"&amp;$B$3,"View#"&amp;$B$10,"Consolidation#"&amp;$B$13,"Data Source#"&amp;$B$11,"Intercompany#"&amp;$B$14,"Movement#"&amp;$B$12,"Custom1#"&amp;$B$6,"Custom2#"&amp;$B$7,"Custom3#"&amp;$B$8,"Custom4#"&amp;$B$9,"Entity#"&amp;$B120,"Account#"&amp;$Y$15)+[2]!HsGetValue("FCC","Scenario#"&amp;$B$2,"Years#"&amp;$B$4,"Period#"&amp;$B$3,"View#"&amp;$B$10,"Consolidation#"&amp;$B$13,"Data Source#"&amp;$B$11,"Intercompany#"&amp;$B$14,"Movement#"&amp;$B$12,"Custom1#"&amp;$B$6,"Custom2#"&amp;$B$7,"Custom3#"&amp;$B$8,"Custom4#"&amp;$B$9,"Entity#"&amp;$B120,"Account#"&amp;$Y$16)),2)</f>
        <v>#VALUE!</v>
      </c>
    </row>
    <row r="121" spans="1:25" ht="15" hidden="1" customHeight="1" outlineLevel="1">
      <c r="A121" s="29" t="s">
        <v>387</v>
      </c>
      <c r="B121" s="29" t="s">
        <v>317</v>
      </c>
      <c r="C121" s="29">
        <v>85640</v>
      </c>
      <c r="D121" s="29" t="s">
        <v>161</v>
      </c>
      <c r="E121" t="s">
        <v>93</v>
      </c>
      <c r="F121" s="22" t="e">
        <f t="shared" si="6"/>
        <v>#VALUE!</v>
      </c>
      <c r="G121" s="189" t="e">
        <f>ROUND(([2]!HsGetValue("FCC","Scenario#"&amp;$B$2,"Years#"&amp;$B$4,"Period#"&amp;$B$3,"View#"&amp;$B$10,"Consolidation#"&amp;$B$13,"Data Source#"&amp;B$11,"Intercompany#"&amp;$B$14,"Movement#"&amp;$B$12,"Custom1#"&amp;$B$6,"Custom2#"&amp;$B$7,"Custom3#"&amp;$B$8,"Custom4#"&amp;$B$9,"Entity#"&amp;$B121,"Account#"&amp;$G$15)+[2]!HsGetValue("FCC","Scenario#"&amp;$B$2,"Years#"&amp;$B$4,"Period#"&amp;$B$3,"View#"&amp;$B$10,"Consolidation#"&amp;$B$13,"Data Source#"&amp;B$11,"Intercompany#"&amp;$B$14,"Movement#"&amp;$B$12,"Custom1#"&amp;$B$6,"Custom2#"&amp;$B$7,"Custom3#"&amp;$B$8,"Custom4#"&amp;$B$9,"Entity#"&amp;$B121,"Account#"&amp;$G$16)),2)</f>
        <v>#VALUE!</v>
      </c>
      <c r="H121" s="189" t="e">
        <f>ROUND(([2]!HsGetValue("FCC","Scenario#"&amp;$B$2,"Years#"&amp;$B$4,"Period#"&amp;$B$3,"View#"&amp;$B$10,"Consolidation#"&amp;$B$13,"Data Source#"&amp;$B$11,"Intercompany#"&amp;$B$14,"Movement#"&amp;$B$12,"Custom1#"&amp;$B$6,"Custom2#"&amp;$B$7,"Custom3#"&amp;$B$8,"Custom4#"&amp;$B$9,"Entity#"&amp;$B121,"Account#"&amp;$H$15)+[2]!HsGetValue("FCC","Scenario#"&amp;$B$2,"Years#"&amp;$B$4,"Period#"&amp;$B$3,"View#"&amp;$B$10,"Consolidation#"&amp;$B$13,"Data Source#"&amp;$B$11,"Intercompany#"&amp;$B$14,"Movement#"&amp;$B$12,"Custom1#"&amp;$B$6,"Custom2#"&amp;$B$7,"Custom3#"&amp;$B$8,"Custom4#"&amp;$B$9,"Entity#"&amp;$B121,"Account#"&amp;$H$16)),2)</f>
        <v>#VALUE!</v>
      </c>
      <c r="I121" s="108" t="e">
        <f>ROUND(([2]!HsGetValue("FCC","Scenario#"&amp;$B$2,"Years#"&amp;$B$4,"Period#"&amp;$B$3,"View#"&amp;$B$10,"Consolidation#"&amp;$B$13,"Data Source#"&amp;$B$11,"Intercompany#"&amp;$B$14,"Movement#"&amp;$B$12,"Custom1#"&amp;$B$6,"Custom2#"&amp;$B$7,"Custom3#"&amp;$B$8,"Custom4#"&amp;$B$9,"Entity#"&amp;$B121,"Account#"&amp;$I$15)+[2]!HsGetValue("FCC","Scenario#"&amp;$B$2,"Years#"&amp;$B$4,"Period#"&amp;$B$3,"View#"&amp;$B$10,"Consolidation#"&amp;$B$13,"Data Source#"&amp;$B$11,"Intercompany#"&amp;$B$14,"Movement#"&amp;$B$12,"Custom1#"&amp;$B$6,"Custom2#"&amp;$B$7,"Custom3#"&amp;$B$8,"Custom4#"&amp;$B$9,"Entity#"&amp;$B121,"Account#"&amp;$I$16)+[2]!HsGetValue("FCC","Scenario#"&amp;$B$2,"Years#"&amp;$B$4,"Period#"&amp;$B$3,"View#"&amp;$B$10,"Consolidation#"&amp;$B$13,"Data Source#"&amp;$B$11,"Intercompany#"&amp;$B$14,"Movement#"&amp;$B$12,"Custom1#"&amp;$B$6,"Custom2#"&amp;$B$7,"Custom3#"&amp;$B$8,"Custom4#"&amp;$B$9,"Entity#"&amp;$B121,"Account#"&amp;$I$17)),2)</f>
        <v>#VALUE!</v>
      </c>
      <c r="J121" s="191" t="e">
        <f>ROUND(([2]!HsGetValue("FCC","Scenario#"&amp;$B$2,"Years#"&amp;$B$4,"Period#"&amp;$B$3,"View#"&amp;$B$10,"Consolidation#"&amp;$B$13,"Data Source#"&amp;$B$11,"Intercompany#"&amp;$B$14,"Movement#"&amp;$B$12,"Custom1#"&amp;$B$6,"Custom2#"&amp;$B$7,"Custom3#"&amp;$B$8,"Custom4#"&amp;$B$9,"Entity#"&amp;$B121,"Account#"&amp;$J$15)+[2]!HsGetValue("FCC","Scenario#"&amp;$B$2,"Years#"&amp;$B$4,"Period#"&amp;$B$3,"View#"&amp;$B$10,"Consolidation#"&amp;$B$13,"Data Source#"&amp;$B$11,"Intercompany#"&amp;$B$14,"Movement#"&amp;$B$12,"Custom1#"&amp;$B$6,"Custom2#"&amp;$B$7,"Custom3#"&amp;$B$8,"Custom4#"&amp;$B$9,"Entity#"&amp;$B121,"Account#"&amp;$J$16)),2)</f>
        <v>#VALUE!</v>
      </c>
      <c r="K121" s="108" t="e">
        <f>ROUND(([2]!HsGetValue("FCC","Scenario#"&amp;$B$2,"Years#"&amp;$B$4,"Period#"&amp;$B$3,"View#"&amp;$B$10,"Consolidation#"&amp;$B$13,"Data Source#"&amp;$B$11,"Intercompany#"&amp;$B$14,"Movement#"&amp;$B$12,"Custom1#"&amp;$B$6,"Custom2#"&amp;$B$7,"Custom3#"&amp;$B$8,"Custom4#"&amp;$B$9,"Entity#"&amp;$B121,"Account#"&amp;$K$13)+[2]!HsGetValue("FCC","Scenario#"&amp;$B$2,"Years#"&amp;$B$4,"Period#"&amp;$B$3,"View#"&amp;$B$10,"Consolidation#"&amp;$B$13,"Data Source#"&amp;$B$11,"Intercompany#"&amp;$B$14,"Movement#"&amp;$B$12,"Custom1#"&amp;$B$6,"Custom2#"&amp;$B$7,"Custom3#"&amp;$B$8,"Custom4#"&amp;$B$9,"Entity#"&amp;$B121,"Account#"&amp;$K$14)+[2]!HsGetValue("FCC","Scenario#"&amp;$B$2,"Years#"&amp;$B$4,"Period#"&amp;$B$3,"View#"&amp;$B$10,"Consolidation#"&amp;$B$13,"Data Source#"&amp;$B$11,"Intercompany#"&amp;$B$14,"Movement#"&amp;$B$12,"Custom1#"&amp;$B$6,"Custom2#"&amp;$B$7,"Custom3#"&amp;$B$8,"Custom4#"&amp;$B$9,"Entity#"&amp;$B121,"Account#"&amp;$K$15)+[2]!HsGetValue("FCC","Scenario#"&amp;$B$2,"Years#"&amp;$B$4,"Period#"&amp;$B$3,"View#"&amp;$B$10,"Consolidation#"&amp;$B$13,"Data Source#"&amp;$B$11,"Intercompany#"&amp;$B$14,"Movement#"&amp;$B$12,"Custom1#"&amp;$B$6,"Custom2#"&amp;$B$7,"Custom3#"&amp;$B$8,"Custom4#"&amp;$B$9,"Entity#"&amp;$B121,"Account#"&amp;$K$16)+[2]!HsGetValue("FCC","Scenario#"&amp;$B$2,"Years#"&amp;$B$4,"Period#"&amp;$B$3,"View#"&amp;$B$10,"Consolidation#"&amp;$B$13,"Data Source#"&amp;$B$11,"Intercompany#"&amp;$B$14,"Movement#"&amp;$B$12,"Custom1#"&amp;$B$6,"Custom2#"&amp;$B$7,"Custom3#"&amp;$B$8,"Custom4#"&amp;$B$9,"Entity#"&amp;$B121,"Account#"&amp;$K$17)+[2]!HsGetValue("FCC","Scenario#"&amp;$B$2,"Years#"&amp;$B$4,"Period#"&amp;$B$3,"View#"&amp;$B$10,"Consolidation#"&amp;$B$13,"Data Source#"&amp;$B$11,"Intercompany#"&amp;$B$14,"Movement#"&amp;$B$12,"Custom1#"&amp;$B$6,"Custom2#"&amp;$B$7,"Custom3#"&amp;$B$8,"Custom4#"&amp;$B$9,"Entity#"&amp;$B121,"Account#"&amp;$K$18)),2)</f>
        <v>#VALUE!</v>
      </c>
      <c r="L121" s="108" t="e">
        <f>ROUND(([2]!HsGetValue("FCC","Scenario#"&amp;$B$2,"Years#"&amp;$B$4,"Period#"&amp;$B$3,"View#"&amp;$B$10,"Consolidation#"&amp;$B$13,"Data Source#"&amp;$B$11,"Intercompany#"&amp;$B$14,"Movement#"&amp;$B$12,"Custom1#"&amp;$B$6,"Custom2#"&amp;$B$7,"Custom3#"&amp;$B$8,"Custom4#"&amp;$B$9,"Entity#"&amp;$B121,"Account#"&amp;$L$17)+[2]!HsGetValue("FCC","Scenario#"&amp;$B$2,"Years#"&amp;$B$4,"Period#"&amp;$B$3,"View#"&amp;$B$10,"Consolidation#"&amp;$B$13,"Data Source#"&amp;$B$11,"Intercompany#"&amp;$B$14,"Movement#"&amp;$B$12,"Custom1#"&amp;$B$6,"Custom2#"&amp;$B$7,"Custom3#"&amp;$B$8,"Custom4#"&amp;$B$9,"Entity#"&amp;$B121,"Account#"&amp;$L$18)),2)</f>
        <v>#VALUE!</v>
      </c>
      <c r="M121" s="189" t="e">
        <f>ROUND(([2]!HsGetValue("FCC","Scenario#"&amp;$B$2,"Years#"&amp;$B$4,"Period#"&amp;$B$3,"View#"&amp;$B$10,"Consolidation#"&amp;$B$13,"Data Source#"&amp;$B$11,"Intercompany#"&amp;$B$14,"Movement#"&amp;$B$12,"Custom1#"&amp;$B$6,"Custom2#"&amp;$B$7,"Custom3#"&amp;$B$8,"Custom4#"&amp;$B$9,"Entity#"&amp;$B121,"Account#"&amp;$M$15)+[2]!HsGetValue("FCC","Scenario#"&amp;$B$2,"Years#"&amp;$B$4,"Period#"&amp;$B$3,"View#"&amp;$B$10,"Consolidation#"&amp;$B$13,"Data Source#"&amp;$B$11,"Intercompany#"&amp;$B$14,"Movement#"&amp;$B$12,"Custom1#"&amp;$B$6,"Custom2#"&amp;$B$7,"Custom3#"&amp;$B$8,"Custom4#"&amp;$B$9,"Entity#"&amp;$B121,"Account#"&amp;$M$16)),2)</f>
        <v>#VALUE!</v>
      </c>
      <c r="N121" s="189" t="e">
        <f>ROUND(([2]!HsGetValue("FCC","Scenario#"&amp;$B$2,"Years#"&amp;$B$4,"Period#"&amp;$B$3,"View#"&amp;$B$10,"Consolidation#"&amp;$B$13,"Data Source#"&amp;$B$11,"Intercompany#"&amp;$B$14,"Movement#"&amp;$B$12,"Custom1#"&amp;$B$6,"Custom2#"&amp;$B$7,"Custom3#"&amp;$B$8,"Custom4#"&amp;$B$9,"Entity#"&amp;$B121,"Account#"&amp;$N$16)+[2]!HsGetValue("FCC","Scenario#"&amp;$B$2,"Years#"&amp;$B$4,"Period#"&amp;$B$3,"View#"&amp;$B$10,"Consolidation#"&amp;$B$13,"Data Source#"&amp;$B$11,"Intercompany#"&amp;$B$14,"Movement#"&amp;$B$12,"Custom1#"&amp;$B$6,"Custom2#"&amp;$B$7,"Custom3#"&amp;$B$8,"Custom4#"&amp;$B$9,"Entity#"&amp;$B121,"Account#"&amp;$N$17)+[2]!HsGetValue("FCC","Scenario#"&amp;$B$2,"Years#"&amp;$B$4,"Period#"&amp;$B$3,"View#"&amp;$B$10,"Consolidation#"&amp;$B$13,"Data Source#"&amp;$B$11,"Intercompany#"&amp;$B$14,"Movement#"&amp;$B$12,"Custom1#"&amp;$B$6,"Custom2#"&amp;$B$7,"Custom3#"&amp;$B$8,"Custom4#"&amp;$B$9,"Entity#"&amp;$B121,"Account#"&amp;$N$18)),2)</f>
        <v>#VALUE!</v>
      </c>
      <c r="O121" s="189" t="e">
        <f>ROUND(([2]!HsGetValue("FCC","Scenario#"&amp;$B$2,"Years#"&amp;$B$4,"Period#"&amp;$B$3,"View#"&amp;$B$10,"Consolidation#"&amp;$B$13,"Data Source#"&amp;$B$11,"Intercompany#"&amp;$B$14,"Movement#"&amp;$B$12,"Custom1#"&amp;$B$6,"Custom2#"&amp;$B$7,"Custom3#"&amp;$B$8,"Custom4#"&amp;$B$9,"Entity#"&amp;$B121,"Account#"&amp;$O$15)),2)</f>
        <v>#VALUE!</v>
      </c>
      <c r="P121" s="189" t="e">
        <f>ROUND(([2]!HsGetValue("FCC","Scenario#"&amp;$B$2,"Years#"&amp;$B$4,"Period#"&amp;$B$3,"View#"&amp;$B$10,"Consolidation#"&amp;$B$13,"Data Source#"&amp;$B$11,"Intercompany#"&amp;$B$14,"Movement#"&amp;$B$12,"Custom1#"&amp;$B$6,"Custom2#"&amp;$B$7,"Custom3#"&amp;$B$8,"Custom4#"&amp;$B$9,"Entity#"&amp;$B121,"Account#"&amp;$P$15)+[2]!HsGetValue("FCC","Scenario#"&amp;$B$2,"Years#"&amp;$B$4,"Period#"&amp;$B$3,"View#"&amp;$B$10,"Consolidation#"&amp;$B$13,"Data Source#"&amp;$B$11,"Intercompany#"&amp;$B$14,"Movement#"&amp;$B$12,"Custom1#"&amp;$B$6,"Custom2#"&amp;$B$7,"Custom3#"&amp;$B$8,"Custom4#"&amp;$B$9,"Entity#"&amp;$B121,"Account#"&amp;$P$16)),2)</f>
        <v>#VALUE!</v>
      </c>
      <c r="Q121" s="189" t="e">
        <f>ROUND(([2]!HsGetValue("FCC","Scenario#"&amp;$B$2,"Years#"&amp;$B$4,"Period#"&amp;$B$3,"View#"&amp;$B$10,"Consolidation#"&amp;$B$13,"Data Source#"&amp;$B$11,"Intercompany#"&amp;$B$14,"Movement#"&amp;$B$12,"Custom1#"&amp;$B$6,"Custom2#"&amp;$B$7,"Custom3#"&amp;$B$8,"Custom4#"&amp;$B$9,"Entity#"&amp;$B121,"Account#"&amp;$Q$15)+[2]!HsGetValue("FCC","Scenario#"&amp;$B$2,"Years#"&amp;$B$4,"Period#"&amp;$B$3,"View#"&amp;$B$10,"Consolidation#"&amp;$B$13,"Data Source#"&amp;$B$11,"Intercompany#"&amp;$B$14,"Movement#"&amp;$B$12,"Custom1#"&amp;$B$6,"Custom2#"&amp;$B$7,"Custom3#"&amp;$B$8,"Custom4#"&amp;$B$9,"Entity#"&amp;$B121,"Account#"&amp;$Q$16)),2)</f>
        <v>#VALUE!</v>
      </c>
      <c r="R121" s="189" t="e">
        <f>ROUND(([2]!HsGetValue("FCC","Scenario#"&amp;$B$2,"Years#"&amp;$B$4,"Period#"&amp;$B$3,"View#"&amp;$B$10,"Consolidation#"&amp;$B$13,"Data Source#"&amp;$B$11,"Intercompany#"&amp;$B$14,"Movement#"&amp;$B$12,"Custom1#"&amp;$B$6,"Custom2#"&amp;$B$7,"Custom3#"&amp;$B$8,"Custom4#"&amp;$B$9,"Entity#"&amp;$B121,"Account#"&amp;$R$15)+[2]!HsGetValue("FCC","Scenario#"&amp;$B$2,"Years#"&amp;$B$4,"Period#"&amp;$B$3,"View#"&amp;$B$10,"Consolidation#"&amp;$B$13,"Data Source#"&amp;$B$11,"Intercompany#"&amp;$B$14,"Movement#"&amp;$B$12,"Custom1#"&amp;$B$6,"Custom2#"&amp;$B$7,"Custom3#"&amp;$B$8,"Custom4#"&amp;$B$9,"Entity#"&amp;$B121,"Account#"&amp;$R$16)),2)</f>
        <v>#VALUE!</v>
      </c>
      <c r="S121" s="108" t="e">
        <f>ROUND(([2]!HsGetValue("FCC","Scenario#"&amp;$B$2,"Years#"&amp;$B$4,"Period#"&amp;$B$3,"View#"&amp;$B$10,"Consolidation#"&amp;$B$13,"Data Source#"&amp;$B$11,"Intercompany#"&amp;$B$14,"Movement#"&amp;$B$12,"Custom1#"&amp;$B$6,"Custom2#"&amp;$B$7,"Custom3#"&amp;$B$8,"Custom4#"&amp;$B$9,"Entity#"&amp;$B121,"Account#"&amp;$S$15)),2)</f>
        <v>#VALUE!</v>
      </c>
      <c r="T121" s="189" t="e">
        <f>ROUND(([2]!HsGetValue("FCC","Scenario#"&amp;$B$2,"Years#"&amp;$B$4,"Period#"&amp;$B$3,"View#"&amp;$B$10,"Consolidation#"&amp;$B$13,"Data Source#"&amp;$B$11,"Intercompany#"&amp;$B$14,"Movement#"&amp;$B$12,"Custom1#"&amp;$B$6,"Custom2#"&amp;$B$7,"Custom3#"&amp;$B$8,"Custom4#"&amp;$B$9,"Entity#"&amp;$B121,"Account#"&amp;$T$15)),2)</f>
        <v>#VALUE!</v>
      </c>
      <c r="U121" s="189" t="e">
        <f>ROUND(([2]!HsGetValue("FCC","Scenario#"&amp;$B$2,"Years#"&amp;$B$4,"Period#"&amp;$B$3,"View#"&amp;$B$10,"Consolidation#"&amp;$B$13,"Data Source#"&amp;$B$11,"Intercompany#"&amp;$B$14,"Movement#"&amp;$B$12,"Custom1#"&amp;$B$6,"Custom2#"&amp;$B$7,"Custom3#"&amp;$B$8,"Custom4#"&amp;$B$9,"Entity#"&amp;$B121,"Account#"&amp;$U$15)),2)</f>
        <v>#VALUE!</v>
      </c>
      <c r="V121" s="189"/>
      <c r="W121" s="108" t="e">
        <f>ROUND(([2]!HsGetValue("FCC","Scenario#"&amp;$B$2,"Years#"&amp;$B$4,"Period#"&amp;$B$3,"View#"&amp;$B$10,"Consolidation#"&amp;$B$13,"Data Source#"&amp;$B$11,"Intercompany#"&amp;$B$14,"Movement#"&amp;$B$12,"Custom1#"&amp;$B$6,"Custom2#"&amp;$B$7,"Custom3#"&amp;$B$8,"Custom4#"&amp;$B$9,"Entity#"&amp;$B121,"Account#"&amp;$W$15)),2)</f>
        <v>#VALUE!</v>
      </c>
      <c r="X121" s="189" t="e">
        <f>ROUND(([2]!HsGetValue("FCC","Scenario#"&amp;$B$2,"Years#"&amp;$B$4,"Period#"&amp;$B$3,"View#"&amp;$B$10,"Consolidation#"&amp;$B$13,"Data Source#"&amp;$B$11,"Intercompany#"&amp;$B$14,"Movement#"&amp;$B$12,"Custom1#"&amp;$B$6,"Custom2#"&amp;$B$7,"Custom3#"&amp;$B$8,"Custom4#"&amp;$B$9,"Entity#"&amp;$B121,"Account#"&amp;$X$15)),2)</f>
        <v>#VALUE!</v>
      </c>
      <c r="Y121" s="189" t="e">
        <f>ROUND(([2]!HsGetValue("FCC","Scenario#"&amp;$B$2,"Years#"&amp;$B$4,"Period#"&amp;$B$3,"View#"&amp;$B$10,"Consolidation#"&amp;$B$13,"Data Source#"&amp;$B$11,"Intercompany#"&amp;$B$14,"Movement#"&amp;$B$12,"Custom1#"&amp;$B$6,"Custom2#"&amp;$B$7,"Custom3#"&amp;$B$8,"Custom4#"&amp;$B$9,"Entity#"&amp;$B121,"Account#"&amp;$Y$15)+[2]!HsGetValue("FCC","Scenario#"&amp;$B$2,"Years#"&amp;$B$4,"Period#"&amp;$B$3,"View#"&amp;$B$10,"Consolidation#"&amp;$B$13,"Data Source#"&amp;$B$11,"Intercompany#"&amp;$B$14,"Movement#"&amp;$B$12,"Custom1#"&amp;$B$6,"Custom2#"&amp;$B$7,"Custom3#"&amp;$B$8,"Custom4#"&amp;$B$9,"Entity#"&amp;$B121,"Account#"&amp;$Y$16)),2)</f>
        <v>#VALUE!</v>
      </c>
    </row>
    <row r="122" spans="1:25" ht="15" hidden="1" customHeight="1" outlineLevel="1">
      <c r="A122" s="29" t="s">
        <v>387</v>
      </c>
      <c r="B122" s="29" t="s">
        <v>318</v>
      </c>
      <c r="C122" s="29">
        <v>85840</v>
      </c>
      <c r="D122" s="29" t="s">
        <v>161</v>
      </c>
      <c r="E122" t="s">
        <v>94</v>
      </c>
      <c r="F122" s="22" t="e">
        <f t="shared" si="6"/>
        <v>#VALUE!</v>
      </c>
      <c r="G122" s="189" t="e">
        <f>ROUND(([2]!HsGetValue("FCC","Scenario#"&amp;$B$2,"Years#"&amp;$B$4,"Period#"&amp;$B$3,"View#"&amp;$B$10,"Consolidation#"&amp;$B$13,"Data Source#"&amp;B$11,"Intercompany#"&amp;$B$14,"Movement#"&amp;$B$12,"Custom1#"&amp;$B$6,"Custom2#"&amp;$B$7,"Custom3#"&amp;$B$8,"Custom4#"&amp;$B$9,"Entity#"&amp;$B122,"Account#"&amp;$G$15)+[2]!HsGetValue("FCC","Scenario#"&amp;$B$2,"Years#"&amp;$B$4,"Period#"&amp;$B$3,"View#"&amp;$B$10,"Consolidation#"&amp;$B$13,"Data Source#"&amp;B$11,"Intercompany#"&amp;$B$14,"Movement#"&amp;$B$12,"Custom1#"&amp;$B$6,"Custom2#"&amp;$B$7,"Custom3#"&amp;$B$8,"Custom4#"&amp;$B$9,"Entity#"&amp;$B122,"Account#"&amp;$G$16)),2)</f>
        <v>#VALUE!</v>
      </c>
      <c r="H122" s="189" t="e">
        <f>ROUND(([2]!HsGetValue("FCC","Scenario#"&amp;$B$2,"Years#"&amp;$B$4,"Period#"&amp;$B$3,"View#"&amp;$B$10,"Consolidation#"&amp;$B$13,"Data Source#"&amp;$B$11,"Intercompany#"&amp;$B$14,"Movement#"&amp;$B$12,"Custom1#"&amp;$B$6,"Custom2#"&amp;$B$7,"Custom3#"&amp;$B$8,"Custom4#"&amp;$B$9,"Entity#"&amp;$B122,"Account#"&amp;$H$15)+[2]!HsGetValue("FCC","Scenario#"&amp;$B$2,"Years#"&amp;$B$4,"Period#"&amp;$B$3,"View#"&amp;$B$10,"Consolidation#"&amp;$B$13,"Data Source#"&amp;$B$11,"Intercompany#"&amp;$B$14,"Movement#"&amp;$B$12,"Custom1#"&amp;$B$6,"Custom2#"&amp;$B$7,"Custom3#"&amp;$B$8,"Custom4#"&amp;$B$9,"Entity#"&amp;$B122,"Account#"&amp;$H$16)),2)</f>
        <v>#VALUE!</v>
      </c>
      <c r="I122" s="108" t="e">
        <f>ROUND(([2]!HsGetValue("FCC","Scenario#"&amp;$B$2,"Years#"&amp;$B$4,"Period#"&amp;$B$3,"View#"&amp;$B$10,"Consolidation#"&amp;$B$13,"Data Source#"&amp;$B$11,"Intercompany#"&amp;$B$14,"Movement#"&amp;$B$12,"Custom1#"&amp;$B$6,"Custom2#"&amp;$B$7,"Custom3#"&amp;$B$8,"Custom4#"&amp;$B$9,"Entity#"&amp;$B122,"Account#"&amp;$I$15)+[2]!HsGetValue("FCC","Scenario#"&amp;$B$2,"Years#"&amp;$B$4,"Period#"&amp;$B$3,"View#"&amp;$B$10,"Consolidation#"&amp;$B$13,"Data Source#"&amp;$B$11,"Intercompany#"&amp;$B$14,"Movement#"&amp;$B$12,"Custom1#"&amp;$B$6,"Custom2#"&amp;$B$7,"Custom3#"&amp;$B$8,"Custom4#"&amp;$B$9,"Entity#"&amp;$B122,"Account#"&amp;$I$16)+[2]!HsGetValue("FCC","Scenario#"&amp;$B$2,"Years#"&amp;$B$4,"Period#"&amp;$B$3,"View#"&amp;$B$10,"Consolidation#"&amp;$B$13,"Data Source#"&amp;$B$11,"Intercompany#"&amp;$B$14,"Movement#"&amp;$B$12,"Custom1#"&amp;$B$6,"Custom2#"&amp;$B$7,"Custom3#"&amp;$B$8,"Custom4#"&amp;$B$9,"Entity#"&amp;$B122,"Account#"&amp;$I$17)),2)</f>
        <v>#VALUE!</v>
      </c>
      <c r="J122" s="191" t="e">
        <f>ROUND(([2]!HsGetValue("FCC","Scenario#"&amp;$B$2,"Years#"&amp;$B$4,"Period#"&amp;$B$3,"View#"&amp;$B$10,"Consolidation#"&amp;$B$13,"Data Source#"&amp;$B$11,"Intercompany#"&amp;$B$14,"Movement#"&amp;$B$12,"Custom1#"&amp;$B$6,"Custom2#"&amp;$B$7,"Custom3#"&amp;$B$8,"Custom4#"&amp;$B$9,"Entity#"&amp;$B122,"Account#"&amp;$J$15)+[2]!HsGetValue("FCC","Scenario#"&amp;$B$2,"Years#"&amp;$B$4,"Period#"&amp;$B$3,"View#"&amp;$B$10,"Consolidation#"&amp;$B$13,"Data Source#"&amp;$B$11,"Intercompany#"&amp;$B$14,"Movement#"&amp;$B$12,"Custom1#"&amp;$B$6,"Custom2#"&amp;$B$7,"Custom3#"&amp;$B$8,"Custom4#"&amp;$B$9,"Entity#"&amp;$B122,"Account#"&amp;$J$16)),2)</f>
        <v>#VALUE!</v>
      </c>
      <c r="K122" s="189">
        <f>42057.56-25044.38</f>
        <v>17013.179999999997</v>
      </c>
      <c r="L122" s="108" t="e">
        <f>ROUND(([2]!HsGetValue("FCC","Scenario#"&amp;$B$2,"Years#"&amp;$B$4,"Period#"&amp;$B$3,"View#"&amp;$B$10,"Consolidation#"&amp;$B$13,"Data Source#"&amp;$B$11,"Intercompany#"&amp;$B$14,"Movement#"&amp;$B$12,"Custom1#"&amp;$B$6,"Custom2#"&amp;$B$7,"Custom3#"&amp;$B$8,"Custom4#"&amp;$B$9,"Entity#"&amp;$B122,"Account#"&amp;$L$17)+[2]!HsGetValue("FCC","Scenario#"&amp;$B$2,"Years#"&amp;$B$4,"Period#"&amp;$B$3,"View#"&amp;$B$10,"Consolidation#"&amp;$B$13,"Data Source#"&amp;$B$11,"Intercompany#"&amp;$B$14,"Movement#"&amp;$B$12,"Custom1#"&amp;$B$6,"Custom2#"&amp;$B$7,"Custom3#"&amp;$B$8,"Custom4#"&amp;$B$9,"Entity#"&amp;$B122,"Account#"&amp;$L$18)),2)</f>
        <v>#VALUE!</v>
      </c>
      <c r="M122" s="189" t="e">
        <f>ROUND(([2]!HsGetValue("FCC","Scenario#"&amp;$B$2,"Years#"&amp;$B$4,"Period#"&amp;$B$3,"View#"&amp;$B$10,"Consolidation#"&amp;$B$13,"Data Source#"&amp;$B$11,"Intercompany#"&amp;$B$14,"Movement#"&amp;$B$12,"Custom1#"&amp;$B$6,"Custom2#"&amp;$B$7,"Custom3#"&amp;$B$8,"Custom4#"&amp;$B$9,"Entity#"&amp;$B122,"Account#"&amp;$M$15)+[2]!HsGetValue("FCC","Scenario#"&amp;$B$2,"Years#"&amp;$B$4,"Period#"&amp;$B$3,"View#"&amp;$B$10,"Consolidation#"&amp;$B$13,"Data Source#"&amp;$B$11,"Intercompany#"&amp;$B$14,"Movement#"&amp;$B$12,"Custom1#"&amp;$B$6,"Custom2#"&amp;$B$7,"Custom3#"&amp;$B$8,"Custom4#"&amp;$B$9,"Entity#"&amp;$B122,"Account#"&amp;$M$16)),2)</f>
        <v>#VALUE!</v>
      </c>
      <c r="N122" s="189" t="e">
        <f>ROUND(([2]!HsGetValue("FCC","Scenario#"&amp;$B$2,"Years#"&amp;$B$4,"Period#"&amp;$B$3,"View#"&amp;$B$10,"Consolidation#"&amp;$B$13,"Data Source#"&amp;$B$11,"Intercompany#"&amp;$B$14,"Movement#"&amp;$B$12,"Custom1#"&amp;$B$6,"Custom2#"&amp;$B$7,"Custom3#"&amp;$B$8,"Custom4#"&amp;$B$9,"Entity#"&amp;$B122,"Account#"&amp;$N$16)+[2]!HsGetValue("FCC","Scenario#"&amp;$B$2,"Years#"&amp;$B$4,"Period#"&amp;$B$3,"View#"&amp;$B$10,"Consolidation#"&amp;$B$13,"Data Source#"&amp;$B$11,"Intercompany#"&amp;$B$14,"Movement#"&amp;$B$12,"Custom1#"&amp;$B$6,"Custom2#"&amp;$B$7,"Custom3#"&amp;$B$8,"Custom4#"&amp;$B$9,"Entity#"&amp;$B122,"Account#"&amp;$N$17)+[2]!HsGetValue("FCC","Scenario#"&amp;$B$2,"Years#"&amp;$B$4,"Period#"&amp;$B$3,"View#"&amp;$B$10,"Consolidation#"&amp;$B$13,"Data Source#"&amp;$B$11,"Intercompany#"&amp;$B$14,"Movement#"&amp;$B$12,"Custom1#"&amp;$B$6,"Custom2#"&amp;$B$7,"Custom3#"&amp;$B$8,"Custom4#"&amp;$B$9,"Entity#"&amp;$B122,"Account#"&amp;$N$18)),2)</f>
        <v>#VALUE!</v>
      </c>
      <c r="O122" s="189" t="e">
        <f>ROUND(([2]!HsGetValue("FCC","Scenario#"&amp;$B$2,"Years#"&amp;$B$4,"Period#"&amp;$B$3,"View#"&amp;$B$10,"Consolidation#"&amp;$B$13,"Data Source#"&amp;$B$11,"Intercompany#"&amp;$B$14,"Movement#"&amp;$B$12,"Custom1#"&amp;$B$6,"Custom2#"&amp;$B$7,"Custom3#"&amp;$B$8,"Custom4#"&amp;$B$9,"Entity#"&amp;$B122,"Account#"&amp;$O$15)),2)</f>
        <v>#VALUE!</v>
      </c>
      <c r="P122" s="189" t="e">
        <f>ROUND(([2]!HsGetValue("FCC","Scenario#"&amp;$B$2,"Years#"&amp;$B$4,"Period#"&amp;$B$3,"View#"&amp;$B$10,"Consolidation#"&amp;$B$13,"Data Source#"&amp;$B$11,"Intercompany#"&amp;$B$14,"Movement#"&amp;$B$12,"Custom1#"&amp;$B$6,"Custom2#"&amp;$B$7,"Custom3#"&amp;$B$8,"Custom4#"&amp;$B$9,"Entity#"&amp;$B122,"Account#"&amp;$P$15)+[2]!HsGetValue("FCC","Scenario#"&amp;$B$2,"Years#"&amp;$B$4,"Period#"&amp;$B$3,"View#"&amp;$B$10,"Consolidation#"&amp;$B$13,"Data Source#"&amp;$B$11,"Intercompany#"&amp;$B$14,"Movement#"&amp;$B$12,"Custom1#"&amp;$B$6,"Custom2#"&amp;$B$7,"Custom3#"&amp;$B$8,"Custom4#"&amp;$B$9,"Entity#"&amp;$B122,"Account#"&amp;$P$16)),2)</f>
        <v>#VALUE!</v>
      </c>
      <c r="Q122" s="189" t="e">
        <f>ROUND(([2]!HsGetValue("FCC","Scenario#"&amp;$B$2,"Years#"&amp;$B$4,"Period#"&amp;$B$3,"View#"&amp;$B$10,"Consolidation#"&amp;$B$13,"Data Source#"&amp;$B$11,"Intercompany#"&amp;$B$14,"Movement#"&amp;$B$12,"Custom1#"&amp;$B$6,"Custom2#"&amp;$B$7,"Custom3#"&amp;$B$8,"Custom4#"&amp;$B$9,"Entity#"&amp;$B122,"Account#"&amp;$Q$15)+[2]!HsGetValue("FCC","Scenario#"&amp;$B$2,"Years#"&amp;$B$4,"Period#"&amp;$B$3,"View#"&amp;$B$10,"Consolidation#"&amp;$B$13,"Data Source#"&amp;$B$11,"Intercompany#"&amp;$B$14,"Movement#"&amp;$B$12,"Custom1#"&amp;$B$6,"Custom2#"&amp;$B$7,"Custom3#"&amp;$B$8,"Custom4#"&amp;$B$9,"Entity#"&amp;$B122,"Account#"&amp;$Q$16)),2)</f>
        <v>#VALUE!</v>
      </c>
      <c r="R122" s="189" t="e">
        <f>ROUND(([2]!HsGetValue("FCC","Scenario#"&amp;$B$2,"Years#"&amp;$B$4,"Period#"&amp;$B$3,"View#"&amp;$B$10,"Consolidation#"&amp;$B$13,"Data Source#"&amp;$B$11,"Intercompany#"&amp;$B$14,"Movement#"&amp;$B$12,"Custom1#"&amp;$B$6,"Custom2#"&amp;$B$7,"Custom3#"&amp;$B$8,"Custom4#"&amp;$B$9,"Entity#"&amp;$B122,"Account#"&amp;$R$15)+[2]!HsGetValue("FCC","Scenario#"&amp;$B$2,"Years#"&amp;$B$4,"Period#"&amp;$B$3,"View#"&amp;$B$10,"Consolidation#"&amp;$B$13,"Data Source#"&amp;$B$11,"Intercompany#"&amp;$B$14,"Movement#"&amp;$B$12,"Custom1#"&amp;$B$6,"Custom2#"&amp;$B$7,"Custom3#"&amp;$B$8,"Custom4#"&amp;$B$9,"Entity#"&amp;$B122,"Account#"&amp;$R$16)),2)</f>
        <v>#VALUE!</v>
      </c>
      <c r="S122" s="108" t="e">
        <f>ROUND(([2]!HsGetValue("FCC","Scenario#"&amp;$B$2,"Years#"&amp;$B$4,"Period#"&amp;$B$3,"View#"&amp;$B$10,"Consolidation#"&amp;$B$13,"Data Source#"&amp;$B$11,"Intercompany#"&amp;$B$14,"Movement#"&amp;$B$12,"Custom1#"&amp;$B$6,"Custom2#"&amp;$B$7,"Custom3#"&amp;$B$8,"Custom4#"&amp;$B$9,"Entity#"&amp;$B122,"Account#"&amp;$S$15)),2)</f>
        <v>#VALUE!</v>
      </c>
      <c r="T122" s="189" t="e">
        <f>ROUND(([2]!HsGetValue("FCC","Scenario#"&amp;$B$2,"Years#"&amp;$B$4,"Period#"&amp;$B$3,"View#"&amp;$B$10,"Consolidation#"&amp;$B$13,"Data Source#"&amp;$B$11,"Intercompany#"&amp;$B$14,"Movement#"&amp;$B$12,"Custom1#"&amp;$B$6,"Custom2#"&amp;$B$7,"Custom3#"&amp;$B$8,"Custom4#"&amp;$B$9,"Entity#"&amp;$B122,"Account#"&amp;$T$15)),2)</f>
        <v>#VALUE!</v>
      </c>
      <c r="U122" s="189" t="e">
        <f>ROUND(([2]!HsGetValue("FCC","Scenario#"&amp;$B$2,"Years#"&amp;$B$4,"Period#"&amp;$B$3,"View#"&amp;$B$10,"Consolidation#"&amp;$B$13,"Data Source#"&amp;$B$11,"Intercompany#"&amp;$B$14,"Movement#"&amp;$B$12,"Custom1#"&amp;$B$6,"Custom2#"&amp;$B$7,"Custom3#"&amp;$B$8,"Custom4#"&amp;$B$9,"Entity#"&amp;$B122,"Account#"&amp;$U$15)),2)</f>
        <v>#VALUE!</v>
      </c>
      <c r="V122" s="189"/>
      <c r="W122" s="108" t="e">
        <f>ROUND(([2]!HsGetValue("FCC","Scenario#"&amp;$B$2,"Years#"&amp;$B$4,"Period#"&amp;$B$3,"View#"&amp;$B$10,"Consolidation#"&amp;$B$13,"Data Source#"&amp;$B$11,"Intercompany#"&amp;$B$14,"Movement#"&amp;$B$12,"Custom1#"&amp;$B$6,"Custom2#"&amp;$B$7,"Custom3#"&amp;$B$8,"Custom4#"&amp;$B$9,"Entity#"&amp;$B122,"Account#"&amp;$W$15)),2)</f>
        <v>#VALUE!</v>
      </c>
      <c r="X122" s="189" t="e">
        <f>ROUND(([2]!HsGetValue("FCC","Scenario#"&amp;$B$2,"Years#"&amp;$B$4,"Period#"&amp;$B$3,"View#"&amp;$B$10,"Consolidation#"&amp;$B$13,"Data Source#"&amp;$B$11,"Intercompany#"&amp;$B$14,"Movement#"&amp;$B$12,"Custom1#"&amp;$B$6,"Custom2#"&amp;$B$7,"Custom3#"&amp;$B$8,"Custom4#"&amp;$B$9,"Entity#"&amp;$B122,"Account#"&amp;$X$15)),2)</f>
        <v>#VALUE!</v>
      </c>
      <c r="Y122" s="189" t="e">
        <f>ROUND(([2]!HsGetValue("FCC","Scenario#"&amp;$B$2,"Years#"&amp;$B$4,"Period#"&amp;$B$3,"View#"&amp;$B$10,"Consolidation#"&amp;$B$13,"Data Source#"&amp;$B$11,"Intercompany#"&amp;$B$14,"Movement#"&amp;$B$12,"Custom1#"&amp;$B$6,"Custom2#"&amp;$B$7,"Custom3#"&amp;$B$8,"Custom4#"&amp;$B$9,"Entity#"&amp;$B122,"Account#"&amp;$Y$15)+[2]!HsGetValue("FCC","Scenario#"&amp;$B$2,"Years#"&amp;$B$4,"Period#"&amp;$B$3,"View#"&amp;$B$10,"Consolidation#"&amp;$B$13,"Data Source#"&amp;$B$11,"Intercompany#"&amp;$B$14,"Movement#"&amp;$B$12,"Custom1#"&amp;$B$6,"Custom2#"&amp;$B$7,"Custom3#"&amp;$B$8,"Custom4#"&amp;$B$9,"Entity#"&amp;$B122,"Account#"&amp;$Y$16)),2)</f>
        <v>#VALUE!</v>
      </c>
    </row>
    <row r="123" spans="1:25" ht="15" hidden="1" customHeight="1" outlineLevel="1">
      <c r="A123" s="29" t="s">
        <v>387</v>
      </c>
      <c r="B123" s="29" t="s">
        <v>319</v>
      </c>
      <c r="C123" s="29">
        <v>86040</v>
      </c>
      <c r="D123" s="29" t="s">
        <v>161</v>
      </c>
      <c r="E123" t="s">
        <v>95</v>
      </c>
      <c r="F123" s="22" t="e">
        <f t="shared" si="6"/>
        <v>#VALUE!</v>
      </c>
      <c r="G123" s="189" t="e">
        <f>ROUND(([2]!HsGetValue("FCC","Scenario#"&amp;$B$2,"Years#"&amp;$B$4,"Period#"&amp;$B$3,"View#"&amp;$B$10,"Consolidation#"&amp;$B$13,"Data Source#"&amp;B$11,"Intercompany#"&amp;$B$14,"Movement#"&amp;$B$12,"Custom1#"&amp;$B$6,"Custom2#"&amp;$B$7,"Custom3#"&amp;$B$8,"Custom4#"&amp;$B$9,"Entity#"&amp;$B123,"Account#"&amp;$G$15)+[2]!HsGetValue("FCC","Scenario#"&amp;$B$2,"Years#"&amp;$B$4,"Period#"&amp;$B$3,"View#"&amp;$B$10,"Consolidation#"&amp;$B$13,"Data Source#"&amp;B$11,"Intercompany#"&amp;$B$14,"Movement#"&amp;$B$12,"Custom1#"&amp;$B$6,"Custom2#"&amp;$B$7,"Custom3#"&amp;$B$8,"Custom4#"&amp;$B$9,"Entity#"&amp;$B123,"Account#"&amp;$G$16)),2)</f>
        <v>#VALUE!</v>
      </c>
      <c r="H123" s="189" t="e">
        <f>ROUND(([2]!HsGetValue("FCC","Scenario#"&amp;$B$2,"Years#"&amp;$B$4,"Period#"&amp;$B$3,"View#"&amp;$B$10,"Consolidation#"&amp;$B$13,"Data Source#"&amp;$B$11,"Intercompany#"&amp;$B$14,"Movement#"&amp;$B$12,"Custom1#"&amp;$B$6,"Custom2#"&amp;$B$7,"Custom3#"&amp;$B$8,"Custom4#"&amp;$B$9,"Entity#"&amp;$B123,"Account#"&amp;$H$15)+[2]!HsGetValue("FCC","Scenario#"&amp;$B$2,"Years#"&amp;$B$4,"Period#"&amp;$B$3,"View#"&amp;$B$10,"Consolidation#"&amp;$B$13,"Data Source#"&amp;$B$11,"Intercompany#"&amp;$B$14,"Movement#"&amp;$B$12,"Custom1#"&amp;$B$6,"Custom2#"&amp;$B$7,"Custom3#"&amp;$B$8,"Custom4#"&amp;$B$9,"Entity#"&amp;$B123,"Account#"&amp;$H$16)),2)</f>
        <v>#VALUE!</v>
      </c>
      <c r="I123" s="108" t="e">
        <f>ROUND(([2]!HsGetValue("FCC","Scenario#"&amp;$B$2,"Years#"&amp;$B$4,"Period#"&amp;$B$3,"View#"&amp;$B$10,"Consolidation#"&amp;$B$13,"Data Source#"&amp;$B$11,"Intercompany#"&amp;$B$14,"Movement#"&amp;$B$12,"Custom1#"&amp;$B$6,"Custom2#"&amp;$B$7,"Custom3#"&amp;$B$8,"Custom4#"&amp;$B$9,"Entity#"&amp;$B123,"Account#"&amp;$I$15)+[2]!HsGetValue("FCC","Scenario#"&amp;$B$2,"Years#"&amp;$B$4,"Period#"&amp;$B$3,"View#"&amp;$B$10,"Consolidation#"&amp;$B$13,"Data Source#"&amp;$B$11,"Intercompany#"&amp;$B$14,"Movement#"&amp;$B$12,"Custom1#"&amp;$B$6,"Custom2#"&amp;$B$7,"Custom3#"&amp;$B$8,"Custom4#"&amp;$B$9,"Entity#"&amp;$B123,"Account#"&amp;$I$16)+[2]!HsGetValue("FCC","Scenario#"&amp;$B$2,"Years#"&amp;$B$4,"Period#"&amp;$B$3,"View#"&amp;$B$10,"Consolidation#"&amp;$B$13,"Data Source#"&amp;$B$11,"Intercompany#"&amp;$B$14,"Movement#"&amp;$B$12,"Custom1#"&amp;$B$6,"Custom2#"&amp;$B$7,"Custom3#"&amp;$B$8,"Custom4#"&amp;$B$9,"Entity#"&amp;$B123,"Account#"&amp;$I$17)),2)</f>
        <v>#VALUE!</v>
      </c>
      <c r="J123" s="191" t="e">
        <f>ROUND(([2]!HsGetValue("FCC","Scenario#"&amp;$B$2,"Years#"&amp;$B$4,"Period#"&amp;$B$3,"View#"&amp;$B$10,"Consolidation#"&amp;$B$13,"Data Source#"&amp;$B$11,"Intercompany#"&amp;$B$14,"Movement#"&amp;$B$12,"Custom1#"&amp;$B$6,"Custom2#"&amp;$B$7,"Custom3#"&amp;$B$8,"Custom4#"&amp;$B$9,"Entity#"&amp;$B123,"Account#"&amp;$J$15)+[2]!HsGetValue("FCC","Scenario#"&amp;$B$2,"Years#"&amp;$B$4,"Period#"&amp;$B$3,"View#"&amp;$B$10,"Consolidation#"&amp;$B$13,"Data Source#"&amp;$B$11,"Intercompany#"&amp;$B$14,"Movement#"&amp;$B$12,"Custom1#"&amp;$B$6,"Custom2#"&amp;$B$7,"Custom3#"&amp;$B$8,"Custom4#"&amp;$B$9,"Entity#"&amp;$B123,"Account#"&amp;$J$16)),2)</f>
        <v>#VALUE!</v>
      </c>
      <c r="K123" s="108" t="e">
        <f>ROUND(([2]!HsGetValue("FCC","Scenario#"&amp;$B$2,"Years#"&amp;$B$4,"Period#"&amp;$B$3,"View#"&amp;$B$10,"Consolidation#"&amp;$B$13,"Data Source#"&amp;$B$11,"Intercompany#"&amp;$B$14,"Movement#"&amp;$B$12,"Custom1#"&amp;$B$6,"Custom2#"&amp;$B$7,"Custom3#"&amp;$B$8,"Custom4#"&amp;$B$9,"Entity#"&amp;$B123,"Account#"&amp;$K$13)+[2]!HsGetValue("FCC","Scenario#"&amp;$B$2,"Years#"&amp;$B$4,"Period#"&amp;$B$3,"View#"&amp;$B$10,"Consolidation#"&amp;$B$13,"Data Source#"&amp;$B$11,"Intercompany#"&amp;$B$14,"Movement#"&amp;$B$12,"Custom1#"&amp;$B$6,"Custom2#"&amp;$B$7,"Custom3#"&amp;$B$8,"Custom4#"&amp;$B$9,"Entity#"&amp;$B123,"Account#"&amp;$K$14)+[2]!HsGetValue("FCC","Scenario#"&amp;$B$2,"Years#"&amp;$B$4,"Period#"&amp;$B$3,"View#"&amp;$B$10,"Consolidation#"&amp;$B$13,"Data Source#"&amp;$B$11,"Intercompany#"&amp;$B$14,"Movement#"&amp;$B$12,"Custom1#"&amp;$B$6,"Custom2#"&amp;$B$7,"Custom3#"&amp;$B$8,"Custom4#"&amp;$B$9,"Entity#"&amp;$B123,"Account#"&amp;$K$15)+[2]!HsGetValue("FCC","Scenario#"&amp;$B$2,"Years#"&amp;$B$4,"Period#"&amp;$B$3,"View#"&amp;$B$10,"Consolidation#"&amp;$B$13,"Data Source#"&amp;$B$11,"Intercompany#"&amp;$B$14,"Movement#"&amp;$B$12,"Custom1#"&amp;$B$6,"Custom2#"&amp;$B$7,"Custom3#"&amp;$B$8,"Custom4#"&amp;$B$9,"Entity#"&amp;$B123,"Account#"&amp;$K$16)+[2]!HsGetValue("FCC","Scenario#"&amp;$B$2,"Years#"&amp;$B$4,"Period#"&amp;$B$3,"View#"&amp;$B$10,"Consolidation#"&amp;$B$13,"Data Source#"&amp;$B$11,"Intercompany#"&amp;$B$14,"Movement#"&amp;$B$12,"Custom1#"&amp;$B$6,"Custom2#"&amp;$B$7,"Custom3#"&amp;$B$8,"Custom4#"&amp;$B$9,"Entity#"&amp;$B123,"Account#"&amp;$K$17)+[2]!HsGetValue("FCC","Scenario#"&amp;$B$2,"Years#"&amp;$B$4,"Period#"&amp;$B$3,"View#"&amp;$B$10,"Consolidation#"&amp;$B$13,"Data Source#"&amp;$B$11,"Intercompany#"&amp;$B$14,"Movement#"&amp;$B$12,"Custom1#"&amp;$B$6,"Custom2#"&amp;$B$7,"Custom3#"&amp;$B$8,"Custom4#"&amp;$B$9,"Entity#"&amp;$B123,"Account#"&amp;$K$18)),2)</f>
        <v>#VALUE!</v>
      </c>
      <c r="L123" s="108" t="e">
        <f>ROUND(([2]!HsGetValue("FCC","Scenario#"&amp;$B$2,"Years#"&amp;$B$4,"Period#"&amp;$B$3,"View#"&amp;$B$10,"Consolidation#"&amp;$B$13,"Data Source#"&amp;$B$11,"Intercompany#"&amp;$B$14,"Movement#"&amp;$B$12,"Custom1#"&amp;$B$6,"Custom2#"&amp;$B$7,"Custom3#"&amp;$B$8,"Custom4#"&amp;$B$9,"Entity#"&amp;$B123,"Account#"&amp;$L$17)+[2]!HsGetValue("FCC","Scenario#"&amp;$B$2,"Years#"&amp;$B$4,"Period#"&amp;$B$3,"View#"&amp;$B$10,"Consolidation#"&amp;$B$13,"Data Source#"&amp;$B$11,"Intercompany#"&amp;$B$14,"Movement#"&amp;$B$12,"Custom1#"&amp;$B$6,"Custom2#"&amp;$B$7,"Custom3#"&amp;$B$8,"Custom4#"&amp;$B$9,"Entity#"&amp;$B123,"Account#"&amp;$L$18)),2)</f>
        <v>#VALUE!</v>
      </c>
      <c r="M123" s="189" t="e">
        <f>ROUND(([2]!HsGetValue("FCC","Scenario#"&amp;$B$2,"Years#"&amp;$B$4,"Period#"&amp;$B$3,"View#"&amp;$B$10,"Consolidation#"&amp;$B$13,"Data Source#"&amp;$B$11,"Intercompany#"&amp;$B$14,"Movement#"&amp;$B$12,"Custom1#"&amp;$B$6,"Custom2#"&amp;$B$7,"Custom3#"&amp;$B$8,"Custom4#"&amp;$B$9,"Entity#"&amp;$B123,"Account#"&amp;$M$15)+[2]!HsGetValue("FCC","Scenario#"&amp;$B$2,"Years#"&amp;$B$4,"Period#"&amp;$B$3,"View#"&amp;$B$10,"Consolidation#"&amp;$B$13,"Data Source#"&amp;$B$11,"Intercompany#"&amp;$B$14,"Movement#"&amp;$B$12,"Custom1#"&amp;$B$6,"Custom2#"&amp;$B$7,"Custom3#"&amp;$B$8,"Custom4#"&amp;$B$9,"Entity#"&amp;$B123,"Account#"&amp;$M$16)),2)</f>
        <v>#VALUE!</v>
      </c>
      <c r="N123" s="189" t="e">
        <f>ROUND(([2]!HsGetValue("FCC","Scenario#"&amp;$B$2,"Years#"&amp;$B$4,"Period#"&amp;$B$3,"View#"&amp;$B$10,"Consolidation#"&amp;$B$13,"Data Source#"&amp;$B$11,"Intercompany#"&amp;$B$14,"Movement#"&amp;$B$12,"Custom1#"&amp;$B$6,"Custom2#"&amp;$B$7,"Custom3#"&amp;$B$8,"Custom4#"&amp;$B$9,"Entity#"&amp;$B123,"Account#"&amp;$N$16)+[2]!HsGetValue("FCC","Scenario#"&amp;$B$2,"Years#"&amp;$B$4,"Period#"&amp;$B$3,"View#"&amp;$B$10,"Consolidation#"&amp;$B$13,"Data Source#"&amp;$B$11,"Intercompany#"&amp;$B$14,"Movement#"&amp;$B$12,"Custom1#"&amp;$B$6,"Custom2#"&amp;$B$7,"Custom3#"&amp;$B$8,"Custom4#"&amp;$B$9,"Entity#"&amp;$B123,"Account#"&amp;$N$17)+[2]!HsGetValue("FCC","Scenario#"&amp;$B$2,"Years#"&amp;$B$4,"Period#"&amp;$B$3,"View#"&amp;$B$10,"Consolidation#"&amp;$B$13,"Data Source#"&amp;$B$11,"Intercompany#"&amp;$B$14,"Movement#"&amp;$B$12,"Custom1#"&amp;$B$6,"Custom2#"&amp;$B$7,"Custom3#"&amp;$B$8,"Custom4#"&amp;$B$9,"Entity#"&amp;$B123,"Account#"&amp;$N$18)),2)</f>
        <v>#VALUE!</v>
      </c>
      <c r="O123" s="189" t="e">
        <f>ROUND(([2]!HsGetValue("FCC","Scenario#"&amp;$B$2,"Years#"&amp;$B$4,"Period#"&amp;$B$3,"View#"&amp;$B$10,"Consolidation#"&amp;$B$13,"Data Source#"&amp;$B$11,"Intercompany#"&amp;$B$14,"Movement#"&amp;$B$12,"Custom1#"&amp;$B$6,"Custom2#"&amp;$B$7,"Custom3#"&amp;$B$8,"Custom4#"&amp;$B$9,"Entity#"&amp;$B123,"Account#"&amp;$O$15)),2)</f>
        <v>#VALUE!</v>
      </c>
      <c r="P123" s="189" t="e">
        <f>ROUND(([2]!HsGetValue("FCC","Scenario#"&amp;$B$2,"Years#"&amp;$B$4,"Period#"&amp;$B$3,"View#"&amp;$B$10,"Consolidation#"&amp;$B$13,"Data Source#"&amp;$B$11,"Intercompany#"&amp;$B$14,"Movement#"&amp;$B$12,"Custom1#"&amp;$B$6,"Custom2#"&amp;$B$7,"Custom3#"&amp;$B$8,"Custom4#"&amp;$B$9,"Entity#"&amp;$B123,"Account#"&amp;$P$15)+[2]!HsGetValue("FCC","Scenario#"&amp;$B$2,"Years#"&amp;$B$4,"Period#"&amp;$B$3,"View#"&amp;$B$10,"Consolidation#"&amp;$B$13,"Data Source#"&amp;$B$11,"Intercompany#"&amp;$B$14,"Movement#"&amp;$B$12,"Custom1#"&amp;$B$6,"Custom2#"&amp;$B$7,"Custom3#"&amp;$B$8,"Custom4#"&amp;$B$9,"Entity#"&amp;$B123,"Account#"&amp;$P$16)),2)</f>
        <v>#VALUE!</v>
      </c>
      <c r="Q123" s="189" t="e">
        <f>ROUND(([2]!HsGetValue("FCC","Scenario#"&amp;$B$2,"Years#"&amp;$B$4,"Period#"&amp;$B$3,"View#"&amp;$B$10,"Consolidation#"&amp;$B$13,"Data Source#"&amp;$B$11,"Intercompany#"&amp;$B$14,"Movement#"&amp;$B$12,"Custom1#"&amp;$B$6,"Custom2#"&amp;$B$7,"Custom3#"&amp;$B$8,"Custom4#"&amp;$B$9,"Entity#"&amp;$B123,"Account#"&amp;$Q$15)+[2]!HsGetValue("FCC","Scenario#"&amp;$B$2,"Years#"&amp;$B$4,"Period#"&amp;$B$3,"View#"&amp;$B$10,"Consolidation#"&amp;$B$13,"Data Source#"&amp;$B$11,"Intercompany#"&amp;$B$14,"Movement#"&amp;$B$12,"Custom1#"&amp;$B$6,"Custom2#"&amp;$B$7,"Custom3#"&amp;$B$8,"Custom4#"&amp;$B$9,"Entity#"&amp;$B123,"Account#"&amp;$Q$16)),2)</f>
        <v>#VALUE!</v>
      </c>
      <c r="R123" s="189" t="e">
        <f>ROUND(([2]!HsGetValue("FCC","Scenario#"&amp;$B$2,"Years#"&amp;$B$4,"Period#"&amp;$B$3,"View#"&amp;$B$10,"Consolidation#"&amp;$B$13,"Data Source#"&amp;$B$11,"Intercompany#"&amp;$B$14,"Movement#"&amp;$B$12,"Custom1#"&amp;$B$6,"Custom2#"&amp;$B$7,"Custom3#"&amp;$B$8,"Custom4#"&amp;$B$9,"Entity#"&amp;$B123,"Account#"&amp;$R$15)+[2]!HsGetValue("FCC","Scenario#"&amp;$B$2,"Years#"&amp;$B$4,"Period#"&amp;$B$3,"View#"&amp;$B$10,"Consolidation#"&amp;$B$13,"Data Source#"&amp;$B$11,"Intercompany#"&amp;$B$14,"Movement#"&amp;$B$12,"Custom1#"&amp;$B$6,"Custom2#"&amp;$B$7,"Custom3#"&amp;$B$8,"Custom4#"&amp;$B$9,"Entity#"&amp;$B123,"Account#"&amp;$R$16)),2)</f>
        <v>#VALUE!</v>
      </c>
      <c r="S123" s="108" t="e">
        <f>ROUND(([2]!HsGetValue("FCC","Scenario#"&amp;$B$2,"Years#"&amp;$B$4,"Period#"&amp;$B$3,"View#"&amp;$B$10,"Consolidation#"&amp;$B$13,"Data Source#"&amp;$B$11,"Intercompany#"&amp;$B$14,"Movement#"&amp;$B$12,"Custom1#"&amp;$B$6,"Custom2#"&amp;$B$7,"Custom3#"&amp;$B$8,"Custom4#"&amp;$B$9,"Entity#"&amp;$B123,"Account#"&amp;$S$15)),2)</f>
        <v>#VALUE!</v>
      </c>
      <c r="T123" s="189" t="e">
        <f>ROUND(([2]!HsGetValue("FCC","Scenario#"&amp;$B$2,"Years#"&amp;$B$4,"Period#"&amp;$B$3,"View#"&amp;$B$10,"Consolidation#"&amp;$B$13,"Data Source#"&amp;$B$11,"Intercompany#"&amp;$B$14,"Movement#"&amp;$B$12,"Custom1#"&amp;$B$6,"Custom2#"&amp;$B$7,"Custom3#"&amp;$B$8,"Custom4#"&amp;$B$9,"Entity#"&amp;$B123,"Account#"&amp;$T$15)),2)</f>
        <v>#VALUE!</v>
      </c>
      <c r="U123" s="189" t="e">
        <f>ROUND(([2]!HsGetValue("FCC","Scenario#"&amp;$B$2,"Years#"&amp;$B$4,"Period#"&amp;$B$3,"View#"&amp;$B$10,"Consolidation#"&amp;$B$13,"Data Source#"&amp;$B$11,"Intercompany#"&amp;$B$14,"Movement#"&amp;$B$12,"Custom1#"&amp;$B$6,"Custom2#"&amp;$B$7,"Custom3#"&amp;$B$8,"Custom4#"&amp;$B$9,"Entity#"&amp;$B123,"Account#"&amp;$U$15)),2)</f>
        <v>#VALUE!</v>
      </c>
      <c r="V123" s="189"/>
      <c r="W123" s="108" t="e">
        <f>ROUND(([2]!HsGetValue("FCC","Scenario#"&amp;$B$2,"Years#"&amp;$B$4,"Period#"&amp;$B$3,"View#"&amp;$B$10,"Consolidation#"&amp;$B$13,"Data Source#"&amp;$B$11,"Intercompany#"&amp;$B$14,"Movement#"&amp;$B$12,"Custom1#"&amp;$B$6,"Custom2#"&amp;$B$7,"Custom3#"&amp;$B$8,"Custom4#"&amp;$B$9,"Entity#"&amp;$B123,"Account#"&amp;$W$15)),2)</f>
        <v>#VALUE!</v>
      </c>
      <c r="X123" s="189" t="e">
        <f>ROUND(([2]!HsGetValue("FCC","Scenario#"&amp;$B$2,"Years#"&amp;$B$4,"Period#"&amp;$B$3,"View#"&amp;$B$10,"Consolidation#"&amp;$B$13,"Data Source#"&amp;$B$11,"Intercompany#"&amp;$B$14,"Movement#"&amp;$B$12,"Custom1#"&amp;$B$6,"Custom2#"&amp;$B$7,"Custom3#"&amp;$B$8,"Custom4#"&amp;$B$9,"Entity#"&amp;$B123,"Account#"&amp;$X$15)),2)</f>
        <v>#VALUE!</v>
      </c>
      <c r="Y123" s="189" t="e">
        <f>ROUND(([2]!HsGetValue("FCC","Scenario#"&amp;$B$2,"Years#"&amp;$B$4,"Period#"&amp;$B$3,"View#"&amp;$B$10,"Consolidation#"&amp;$B$13,"Data Source#"&amp;$B$11,"Intercompany#"&amp;$B$14,"Movement#"&amp;$B$12,"Custom1#"&amp;$B$6,"Custom2#"&amp;$B$7,"Custom3#"&amp;$B$8,"Custom4#"&amp;$B$9,"Entity#"&amp;$B123,"Account#"&amp;$Y$15)+[2]!HsGetValue("FCC","Scenario#"&amp;$B$2,"Years#"&amp;$B$4,"Period#"&amp;$B$3,"View#"&amp;$B$10,"Consolidation#"&amp;$B$13,"Data Source#"&amp;$B$11,"Intercompany#"&amp;$B$14,"Movement#"&amp;$B$12,"Custom1#"&amp;$B$6,"Custom2#"&amp;$B$7,"Custom3#"&amp;$B$8,"Custom4#"&amp;$B$9,"Entity#"&amp;$B123,"Account#"&amp;$Y$16)),2)</f>
        <v>#VALUE!</v>
      </c>
    </row>
    <row r="124" spans="1:25" ht="15" hidden="1" customHeight="1" outlineLevel="1">
      <c r="A124" s="29" t="s">
        <v>387</v>
      </c>
      <c r="B124" s="29" t="s">
        <v>320</v>
      </c>
      <c r="C124" s="29">
        <v>86240</v>
      </c>
      <c r="D124" s="29" t="s">
        <v>161</v>
      </c>
      <c r="E124" t="s">
        <v>96</v>
      </c>
      <c r="F124" s="22" t="e">
        <f t="shared" si="6"/>
        <v>#VALUE!</v>
      </c>
      <c r="G124" s="189" t="e">
        <f>ROUND(([2]!HsGetValue("FCC","Scenario#"&amp;$B$2,"Years#"&amp;$B$4,"Period#"&amp;$B$3,"View#"&amp;$B$10,"Consolidation#"&amp;$B$13,"Data Source#"&amp;B$11,"Intercompany#"&amp;$B$14,"Movement#"&amp;$B$12,"Custom1#"&amp;$B$6,"Custom2#"&amp;$B$7,"Custom3#"&amp;$B$8,"Custom4#"&amp;$B$9,"Entity#"&amp;$B124,"Account#"&amp;$G$15)+[2]!HsGetValue("FCC","Scenario#"&amp;$B$2,"Years#"&amp;$B$4,"Period#"&amp;$B$3,"View#"&amp;$B$10,"Consolidation#"&amp;$B$13,"Data Source#"&amp;B$11,"Intercompany#"&amp;$B$14,"Movement#"&amp;$B$12,"Custom1#"&amp;$B$6,"Custom2#"&amp;$B$7,"Custom3#"&amp;$B$8,"Custom4#"&amp;$B$9,"Entity#"&amp;$B124,"Account#"&amp;$G$16)),2)</f>
        <v>#VALUE!</v>
      </c>
      <c r="H124" s="189" t="e">
        <f>ROUND(([2]!HsGetValue("FCC","Scenario#"&amp;$B$2,"Years#"&amp;$B$4,"Period#"&amp;$B$3,"View#"&amp;$B$10,"Consolidation#"&amp;$B$13,"Data Source#"&amp;$B$11,"Intercompany#"&amp;$B$14,"Movement#"&amp;$B$12,"Custom1#"&amp;$B$6,"Custom2#"&amp;$B$7,"Custom3#"&amp;$B$8,"Custom4#"&amp;$B$9,"Entity#"&amp;$B124,"Account#"&amp;$H$15)+[2]!HsGetValue("FCC","Scenario#"&amp;$B$2,"Years#"&amp;$B$4,"Period#"&amp;$B$3,"View#"&amp;$B$10,"Consolidation#"&amp;$B$13,"Data Source#"&amp;$B$11,"Intercompany#"&amp;$B$14,"Movement#"&amp;$B$12,"Custom1#"&amp;$B$6,"Custom2#"&amp;$B$7,"Custom3#"&amp;$B$8,"Custom4#"&amp;$B$9,"Entity#"&amp;$B124,"Account#"&amp;$H$16)),2)</f>
        <v>#VALUE!</v>
      </c>
      <c r="I124" s="108" t="e">
        <f>ROUND(([2]!HsGetValue("FCC","Scenario#"&amp;$B$2,"Years#"&amp;$B$4,"Period#"&amp;$B$3,"View#"&amp;$B$10,"Consolidation#"&amp;$B$13,"Data Source#"&amp;$B$11,"Intercompany#"&amp;$B$14,"Movement#"&amp;$B$12,"Custom1#"&amp;$B$6,"Custom2#"&amp;$B$7,"Custom3#"&amp;$B$8,"Custom4#"&amp;$B$9,"Entity#"&amp;$B124,"Account#"&amp;$I$15)+[2]!HsGetValue("FCC","Scenario#"&amp;$B$2,"Years#"&amp;$B$4,"Period#"&amp;$B$3,"View#"&amp;$B$10,"Consolidation#"&amp;$B$13,"Data Source#"&amp;$B$11,"Intercompany#"&amp;$B$14,"Movement#"&amp;$B$12,"Custom1#"&amp;$B$6,"Custom2#"&amp;$B$7,"Custom3#"&amp;$B$8,"Custom4#"&amp;$B$9,"Entity#"&amp;$B124,"Account#"&amp;$I$16)+[2]!HsGetValue("FCC","Scenario#"&amp;$B$2,"Years#"&amp;$B$4,"Period#"&amp;$B$3,"View#"&amp;$B$10,"Consolidation#"&amp;$B$13,"Data Source#"&amp;$B$11,"Intercompany#"&amp;$B$14,"Movement#"&amp;$B$12,"Custom1#"&amp;$B$6,"Custom2#"&amp;$B$7,"Custom3#"&amp;$B$8,"Custom4#"&amp;$B$9,"Entity#"&amp;$B124,"Account#"&amp;$I$17)),2)</f>
        <v>#VALUE!</v>
      </c>
      <c r="J124" s="191" t="e">
        <f>ROUND(([2]!HsGetValue("FCC","Scenario#"&amp;$B$2,"Years#"&amp;$B$4,"Period#"&amp;$B$3,"View#"&amp;$B$10,"Consolidation#"&amp;$B$13,"Data Source#"&amp;$B$11,"Intercompany#"&amp;$B$14,"Movement#"&amp;$B$12,"Custom1#"&amp;$B$6,"Custom2#"&amp;$B$7,"Custom3#"&amp;$B$8,"Custom4#"&amp;$B$9,"Entity#"&amp;$B124,"Account#"&amp;$J$15)+[2]!HsGetValue("FCC","Scenario#"&amp;$B$2,"Years#"&amp;$B$4,"Period#"&amp;$B$3,"View#"&amp;$B$10,"Consolidation#"&amp;$B$13,"Data Source#"&amp;$B$11,"Intercompany#"&amp;$B$14,"Movement#"&amp;$B$12,"Custom1#"&amp;$B$6,"Custom2#"&amp;$B$7,"Custom3#"&amp;$B$8,"Custom4#"&amp;$B$9,"Entity#"&amp;$B124,"Account#"&amp;$J$16)),2)</f>
        <v>#VALUE!</v>
      </c>
      <c r="K124" s="108" t="e">
        <f>ROUND(([2]!HsGetValue("FCC","Scenario#"&amp;$B$2,"Years#"&amp;$B$4,"Period#"&amp;$B$3,"View#"&amp;$B$10,"Consolidation#"&amp;$B$13,"Data Source#"&amp;$B$11,"Intercompany#"&amp;$B$14,"Movement#"&amp;$B$12,"Custom1#"&amp;$B$6,"Custom2#"&amp;$B$7,"Custom3#"&amp;$B$8,"Custom4#"&amp;$B$9,"Entity#"&amp;$B124,"Account#"&amp;$K$13)+[2]!HsGetValue("FCC","Scenario#"&amp;$B$2,"Years#"&amp;$B$4,"Period#"&amp;$B$3,"View#"&amp;$B$10,"Consolidation#"&amp;$B$13,"Data Source#"&amp;$B$11,"Intercompany#"&amp;$B$14,"Movement#"&amp;$B$12,"Custom1#"&amp;$B$6,"Custom2#"&amp;$B$7,"Custom3#"&amp;$B$8,"Custom4#"&amp;$B$9,"Entity#"&amp;$B124,"Account#"&amp;$K$14)+[2]!HsGetValue("FCC","Scenario#"&amp;$B$2,"Years#"&amp;$B$4,"Period#"&amp;$B$3,"View#"&amp;$B$10,"Consolidation#"&amp;$B$13,"Data Source#"&amp;$B$11,"Intercompany#"&amp;$B$14,"Movement#"&amp;$B$12,"Custom1#"&amp;$B$6,"Custom2#"&amp;$B$7,"Custom3#"&amp;$B$8,"Custom4#"&amp;$B$9,"Entity#"&amp;$B124,"Account#"&amp;$K$15)+[2]!HsGetValue("FCC","Scenario#"&amp;$B$2,"Years#"&amp;$B$4,"Period#"&amp;$B$3,"View#"&amp;$B$10,"Consolidation#"&amp;$B$13,"Data Source#"&amp;$B$11,"Intercompany#"&amp;$B$14,"Movement#"&amp;$B$12,"Custom1#"&amp;$B$6,"Custom2#"&amp;$B$7,"Custom3#"&amp;$B$8,"Custom4#"&amp;$B$9,"Entity#"&amp;$B124,"Account#"&amp;$K$16)+[2]!HsGetValue("FCC","Scenario#"&amp;$B$2,"Years#"&amp;$B$4,"Period#"&amp;$B$3,"View#"&amp;$B$10,"Consolidation#"&amp;$B$13,"Data Source#"&amp;$B$11,"Intercompany#"&amp;$B$14,"Movement#"&amp;$B$12,"Custom1#"&amp;$B$6,"Custom2#"&amp;$B$7,"Custom3#"&amp;$B$8,"Custom4#"&amp;$B$9,"Entity#"&amp;$B124,"Account#"&amp;$K$17)+[2]!HsGetValue("FCC","Scenario#"&amp;$B$2,"Years#"&amp;$B$4,"Period#"&amp;$B$3,"View#"&amp;$B$10,"Consolidation#"&amp;$B$13,"Data Source#"&amp;$B$11,"Intercompany#"&amp;$B$14,"Movement#"&amp;$B$12,"Custom1#"&amp;$B$6,"Custom2#"&amp;$B$7,"Custom3#"&amp;$B$8,"Custom4#"&amp;$B$9,"Entity#"&amp;$B124,"Account#"&amp;$K$18)),2)</f>
        <v>#VALUE!</v>
      </c>
      <c r="L124" s="108" t="e">
        <f>ROUND(([2]!HsGetValue("FCC","Scenario#"&amp;$B$2,"Years#"&amp;$B$4,"Period#"&amp;$B$3,"View#"&amp;$B$10,"Consolidation#"&amp;$B$13,"Data Source#"&amp;$B$11,"Intercompany#"&amp;$B$14,"Movement#"&amp;$B$12,"Custom1#"&amp;$B$6,"Custom2#"&amp;$B$7,"Custom3#"&amp;$B$8,"Custom4#"&amp;$B$9,"Entity#"&amp;$B124,"Account#"&amp;$L$17)+[2]!HsGetValue("FCC","Scenario#"&amp;$B$2,"Years#"&amp;$B$4,"Period#"&amp;$B$3,"View#"&amp;$B$10,"Consolidation#"&amp;$B$13,"Data Source#"&amp;$B$11,"Intercompany#"&amp;$B$14,"Movement#"&amp;$B$12,"Custom1#"&amp;$B$6,"Custom2#"&amp;$B$7,"Custom3#"&amp;$B$8,"Custom4#"&amp;$B$9,"Entity#"&amp;$B124,"Account#"&amp;$L$18)),2)</f>
        <v>#VALUE!</v>
      </c>
      <c r="M124" s="189" t="e">
        <f>ROUND(([2]!HsGetValue("FCC","Scenario#"&amp;$B$2,"Years#"&amp;$B$4,"Period#"&amp;$B$3,"View#"&amp;$B$10,"Consolidation#"&amp;$B$13,"Data Source#"&amp;$B$11,"Intercompany#"&amp;$B$14,"Movement#"&amp;$B$12,"Custom1#"&amp;$B$6,"Custom2#"&amp;$B$7,"Custom3#"&amp;$B$8,"Custom4#"&amp;$B$9,"Entity#"&amp;$B124,"Account#"&amp;$M$15)+[2]!HsGetValue("FCC","Scenario#"&amp;$B$2,"Years#"&amp;$B$4,"Period#"&amp;$B$3,"View#"&amp;$B$10,"Consolidation#"&amp;$B$13,"Data Source#"&amp;$B$11,"Intercompany#"&amp;$B$14,"Movement#"&amp;$B$12,"Custom1#"&amp;$B$6,"Custom2#"&amp;$B$7,"Custom3#"&amp;$B$8,"Custom4#"&amp;$B$9,"Entity#"&amp;$B124,"Account#"&amp;$M$16)),2)</f>
        <v>#VALUE!</v>
      </c>
      <c r="N124" s="189" t="e">
        <f>ROUND(([2]!HsGetValue("FCC","Scenario#"&amp;$B$2,"Years#"&amp;$B$4,"Period#"&amp;$B$3,"View#"&amp;$B$10,"Consolidation#"&amp;$B$13,"Data Source#"&amp;$B$11,"Intercompany#"&amp;$B$14,"Movement#"&amp;$B$12,"Custom1#"&amp;$B$6,"Custom2#"&amp;$B$7,"Custom3#"&amp;$B$8,"Custom4#"&amp;$B$9,"Entity#"&amp;$B124,"Account#"&amp;$N$16)+[2]!HsGetValue("FCC","Scenario#"&amp;$B$2,"Years#"&amp;$B$4,"Period#"&amp;$B$3,"View#"&amp;$B$10,"Consolidation#"&amp;$B$13,"Data Source#"&amp;$B$11,"Intercompany#"&amp;$B$14,"Movement#"&amp;$B$12,"Custom1#"&amp;$B$6,"Custom2#"&amp;$B$7,"Custom3#"&amp;$B$8,"Custom4#"&amp;$B$9,"Entity#"&amp;$B124,"Account#"&amp;$N$17)+[2]!HsGetValue("FCC","Scenario#"&amp;$B$2,"Years#"&amp;$B$4,"Period#"&amp;$B$3,"View#"&amp;$B$10,"Consolidation#"&amp;$B$13,"Data Source#"&amp;$B$11,"Intercompany#"&amp;$B$14,"Movement#"&amp;$B$12,"Custom1#"&amp;$B$6,"Custom2#"&amp;$B$7,"Custom3#"&amp;$B$8,"Custom4#"&amp;$B$9,"Entity#"&amp;$B124,"Account#"&amp;$N$18)),2)</f>
        <v>#VALUE!</v>
      </c>
      <c r="O124" s="189" t="e">
        <f>ROUND(([2]!HsGetValue("FCC","Scenario#"&amp;$B$2,"Years#"&amp;$B$4,"Period#"&amp;$B$3,"View#"&amp;$B$10,"Consolidation#"&amp;$B$13,"Data Source#"&amp;$B$11,"Intercompany#"&amp;$B$14,"Movement#"&amp;$B$12,"Custom1#"&amp;$B$6,"Custom2#"&amp;$B$7,"Custom3#"&amp;$B$8,"Custom4#"&amp;$B$9,"Entity#"&amp;$B124,"Account#"&amp;$O$15)),2)</f>
        <v>#VALUE!</v>
      </c>
      <c r="P124" s="189" t="e">
        <f>ROUND(([2]!HsGetValue("FCC","Scenario#"&amp;$B$2,"Years#"&amp;$B$4,"Period#"&amp;$B$3,"View#"&amp;$B$10,"Consolidation#"&amp;$B$13,"Data Source#"&amp;$B$11,"Intercompany#"&amp;$B$14,"Movement#"&amp;$B$12,"Custom1#"&amp;$B$6,"Custom2#"&amp;$B$7,"Custom3#"&amp;$B$8,"Custom4#"&amp;$B$9,"Entity#"&amp;$B124,"Account#"&amp;$P$15)+[2]!HsGetValue("FCC","Scenario#"&amp;$B$2,"Years#"&amp;$B$4,"Period#"&amp;$B$3,"View#"&amp;$B$10,"Consolidation#"&amp;$B$13,"Data Source#"&amp;$B$11,"Intercompany#"&amp;$B$14,"Movement#"&amp;$B$12,"Custom1#"&amp;$B$6,"Custom2#"&amp;$B$7,"Custom3#"&amp;$B$8,"Custom4#"&amp;$B$9,"Entity#"&amp;$B124,"Account#"&amp;$P$16)),2)</f>
        <v>#VALUE!</v>
      </c>
      <c r="Q124" s="189" t="e">
        <f>ROUND(([2]!HsGetValue("FCC","Scenario#"&amp;$B$2,"Years#"&amp;$B$4,"Period#"&amp;$B$3,"View#"&amp;$B$10,"Consolidation#"&amp;$B$13,"Data Source#"&amp;$B$11,"Intercompany#"&amp;$B$14,"Movement#"&amp;$B$12,"Custom1#"&amp;$B$6,"Custom2#"&amp;$B$7,"Custom3#"&amp;$B$8,"Custom4#"&amp;$B$9,"Entity#"&amp;$B124,"Account#"&amp;$Q$15)+[2]!HsGetValue("FCC","Scenario#"&amp;$B$2,"Years#"&amp;$B$4,"Period#"&amp;$B$3,"View#"&amp;$B$10,"Consolidation#"&amp;$B$13,"Data Source#"&amp;$B$11,"Intercompany#"&amp;$B$14,"Movement#"&amp;$B$12,"Custom1#"&amp;$B$6,"Custom2#"&amp;$B$7,"Custom3#"&amp;$B$8,"Custom4#"&amp;$B$9,"Entity#"&amp;$B124,"Account#"&amp;$Q$16)),2)</f>
        <v>#VALUE!</v>
      </c>
      <c r="R124" s="189" t="e">
        <f>ROUND(([2]!HsGetValue("FCC","Scenario#"&amp;$B$2,"Years#"&amp;$B$4,"Period#"&amp;$B$3,"View#"&amp;$B$10,"Consolidation#"&amp;$B$13,"Data Source#"&amp;$B$11,"Intercompany#"&amp;$B$14,"Movement#"&amp;$B$12,"Custom1#"&amp;$B$6,"Custom2#"&amp;$B$7,"Custom3#"&amp;$B$8,"Custom4#"&amp;$B$9,"Entity#"&amp;$B124,"Account#"&amp;$R$15)+[2]!HsGetValue("FCC","Scenario#"&amp;$B$2,"Years#"&amp;$B$4,"Period#"&amp;$B$3,"View#"&amp;$B$10,"Consolidation#"&amp;$B$13,"Data Source#"&amp;$B$11,"Intercompany#"&amp;$B$14,"Movement#"&amp;$B$12,"Custom1#"&amp;$B$6,"Custom2#"&amp;$B$7,"Custom3#"&amp;$B$8,"Custom4#"&amp;$B$9,"Entity#"&amp;$B124,"Account#"&amp;$R$16)),2)</f>
        <v>#VALUE!</v>
      </c>
      <c r="S124" s="108" t="e">
        <f>ROUND(([2]!HsGetValue("FCC","Scenario#"&amp;$B$2,"Years#"&amp;$B$4,"Period#"&amp;$B$3,"View#"&amp;$B$10,"Consolidation#"&amp;$B$13,"Data Source#"&amp;$B$11,"Intercompany#"&amp;$B$14,"Movement#"&amp;$B$12,"Custom1#"&amp;$B$6,"Custom2#"&amp;$B$7,"Custom3#"&amp;$B$8,"Custom4#"&amp;$B$9,"Entity#"&amp;$B124,"Account#"&amp;$S$15)),2)</f>
        <v>#VALUE!</v>
      </c>
      <c r="T124" s="189" t="e">
        <f>ROUND(([2]!HsGetValue("FCC","Scenario#"&amp;$B$2,"Years#"&amp;$B$4,"Period#"&amp;$B$3,"View#"&amp;$B$10,"Consolidation#"&amp;$B$13,"Data Source#"&amp;$B$11,"Intercompany#"&amp;$B$14,"Movement#"&amp;$B$12,"Custom1#"&amp;$B$6,"Custom2#"&amp;$B$7,"Custom3#"&amp;$B$8,"Custom4#"&amp;$B$9,"Entity#"&amp;$B124,"Account#"&amp;$T$15)),2)</f>
        <v>#VALUE!</v>
      </c>
      <c r="U124" s="189" t="e">
        <f>ROUND(([2]!HsGetValue("FCC","Scenario#"&amp;$B$2,"Years#"&amp;$B$4,"Period#"&amp;$B$3,"View#"&amp;$B$10,"Consolidation#"&amp;$B$13,"Data Source#"&amp;$B$11,"Intercompany#"&amp;$B$14,"Movement#"&amp;$B$12,"Custom1#"&amp;$B$6,"Custom2#"&amp;$B$7,"Custom3#"&amp;$B$8,"Custom4#"&amp;$B$9,"Entity#"&amp;$B124,"Account#"&amp;$U$15)),2)</f>
        <v>#VALUE!</v>
      </c>
      <c r="V124" s="189"/>
      <c r="W124" s="108" t="e">
        <f>ROUND(([2]!HsGetValue("FCC","Scenario#"&amp;$B$2,"Years#"&amp;$B$4,"Period#"&amp;$B$3,"View#"&amp;$B$10,"Consolidation#"&amp;$B$13,"Data Source#"&amp;$B$11,"Intercompany#"&amp;$B$14,"Movement#"&amp;$B$12,"Custom1#"&amp;$B$6,"Custom2#"&amp;$B$7,"Custom3#"&amp;$B$8,"Custom4#"&amp;$B$9,"Entity#"&amp;$B124,"Account#"&amp;$W$15)),2)</f>
        <v>#VALUE!</v>
      </c>
      <c r="X124" s="189" t="e">
        <f>ROUND(([2]!HsGetValue("FCC","Scenario#"&amp;$B$2,"Years#"&amp;$B$4,"Period#"&amp;$B$3,"View#"&amp;$B$10,"Consolidation#"&amp;$B$13,"Data Source#"&amp;$B$11,"Intercompany#"&amp;$B$14,"Movement#"&amp;$B$12,"Custom1#"&amp;$B$6,"Custom2#"&amp;$B$7,"Custom3#"&amp;$B$8,"Custom4#"&amp;$B$9,"Entity#"&amp;$B124,"Account#"&amp;$X$15)),2)</f>
        <v>#VALUE!</v>
      </c>
      <c r="Y124" s="189" t="e">
        <f>ROUND(([2]!HsGetValue("FCC","Scenario#"&amp;$B$2,"Years#"&amp;$B$4,"Period#"&amp;$B$3,"View#"&amp;$B$10,"Consolidation#"&amp;$B$13,"Data Source#"&amp;$B$11,"Intercompany#"&amp;$B$14,"Movement#"&amp;$B$12,"Custom1#"&amp;$B$6,"Custom2#"&amp;$B$7,"Custom3#"&amp;$B$8,"Custom4#"&amp;$B$9,"Entity#"&amp;$B124,"Account#"&amp;$Y$15)+[2]!HsGetValue("FCC","Scenario#"&amp;$B$2,"Years#"&amp;$B$4,"Period#"&amp;$B$3,"View#"&amp;$B$10,"Consolidation#"&amp;$B$13,"Data Source#"&amp;$B$11,"Intercompany#"&amp;$B$14,"Movement#"&amp;$B$12,"Custom1#"&amp;$B$6,"Custom2#"&amp;$B$7,"Custom3#"&amp;$B$8,"Custom4#"&amp;$B$9,"Entity#"&amp;$B124,"Account#"&amp;$Y$16)),2)</f>
        <v>#VALUE!</v>
      </c>
    </row>
    <row r="125" spans="1:25" ht="15" hidden="1" customHeight="1" outlineLevel="1">
      <c r="A125" s="29" t="s">
        <v>387</v>
      </c>
      <c r="B125" s="29" t="s">
        <v>321</v>
      </c>
      <c r="C125" s="29">
        <v>86440</v>
      </c>
      <c r="D125" s="29" t="s">
        <v>161</v>
      </c>
      <c r="E125" t="s">
        <v>97</v>
      </c>
      <c r="F125" s="22" t="e">
        <f t="shared" si="6"/>
        <v>#VALUE!</v>
      </c>
      <c r="G125" s="189" t="e">
        <f>ROUND(([2]!HsGetValue("FCC","Scenario#"&amp;$B$2,"Years#"&amp;$B$4,"Period#"&amp;$B$3,"View#"&amp;$B$10,"Consolidation#"&amp;$B$13,"Data Source#"&amp;B$11,"Intercompany#"&amp;$B$14,"Movement#"&amp;$B$12,"Custom1#"&amp;$B$6,"Custom2#"&amp;$B$7,"Custom3#"&amp;$B$8,"Custom4#"&amp;$B$9,"Entity#"&amp;$B125,"Account#"&amp;$G$15)+[2]!HsGetValue("FCC","Scenario#"&amp;$B$2,"Years#"&amp;$B$4,"Period#"&amp;$B$3,"View#"&amp;$B$10,"Consolidation#"&amp;$B$13,"Data Source#"&amp;B$11,"Intercompany#"&amp;$B$14,"Movement#"&amp;$B$12,"Custom1#"&amp;$B$6,"Custom2#"&amp;$B$7,"Custom3#"&amp;$B$8,"Custom4#"&amp;$B$9,"Entity#"&amp;$B125,"Account#"&amp;$G$16)),2)</f>
        <v>#VALUE!</v>
      </c>
      <c r="H125" s="189" t="e">
        <f>ROUND(([2]!HsGetValue("FCC","Scenario#"&amp;$B$2,"Years#"&amp;$B$4,"Period#"&amp;$B$3,"View#"&amp;$B$10,"Consolidation#"&amp;$B$13,"Data Source#"&amp;$B$11,"Intercompany#"&amp;$B$14,"Movement#"&amp;$B$12,"Custom1#"&amp;$B$6,"Custom2#"&amp;$B$7,"Custom3#"&amp;$B$8,"Custom4#"&amp;$B$9,"Entity#"&amp;$B125,"Account#"&amp;$H$15)+[2]!HsGetValue("FCC","Scenario#"&amp;$B$2,"Years#"&amp;$B$4,"Period#"&amp;$B$3,"View#"&amp;$B$10,"Consolidation#"&amp;$B$13,"Data Source#"&amp;$B$11,"Intercompany#"&amp;$B$14,"Movement#"&amp;$B$12,"Custom1#"&amp;$B$6,"Custom2#"&amp;$B$7,"Custom3#"&amp;$B$8,"Custom4#"&amp;$B$9,"Entity#"&amp;$B125,"Account#"&amp;$H$16)),2)</f>
        <v>#VALUE!</v>
      </c>
      <c r="I125" s="108" t="e">
        <f>ROUND(([2]!HsGetValue("FCC","Scenario#"&amp;$B$2,"Years#"&amp;$B$4,"Period#"&amp;$B$3,"View#"&amp;$B$10,"Consolidation#"&amp;$B$13,"Data Source#"&amp;$B$11,"Intercompany#"&amp;$B$14,"Movement#"&amp;$B$12,"Custom1#"&amp;$B$6,"Custom2#"&amp;$B$7,"Custom3#"&amp;$B$8,"Custom4#"&amp;$B$9,"Entity#"&amp;$B125,"Account#"&amp;$I$15)+[2]!HsGetValue("FCC","Scenario#"&amp;$B$2,"Years#"&amp;$B$4,"Period#"&amp;$B$3,"View#"&amp;$B$10,"Consolidation#"&amp;$B$13,"Data Source#"&amp;$B$11,"Intercompany#"&amp;$B$14,"Movement#"&amp;$B$12,"Custom1#"&amp;$B$6,"Custom2#"&amp;$B$7,"Custom3#"&amp;$B$8,"Custom4#"&amp;$B$9,"Entity#"&amp;$B125,"Account#"&amp;$I$16)+[2]!HsGetValue("FCC","Scenario#"&amp;$B$2,"Years#"&amp;$B$4,"Period#"&amp;$B$3,"View#"&amp;$B$10,"Consolidation#"&amp;$B$13,"Data Source#"&amp;$B$11,"Intercompany#"&amp;$B$14,"Movement#"&amp;$B$12,"Custom1#"&amp;$B$6,"Custom2#"&amp;$B$7,"Custom3#"&amp;$B$8,"Custom4#"&amp;$B$9,"Entity#"&amp;$B125,"Account#"&amp;$I$17)),2)</f>
        <v>#VALUE!</v>
      </c>
      <c r="J125" s="191" t="e">
        <f>ROUND(([2]!HsGetValue("FCC","Scenario#"&amp;$B$2,"Years#"&amp;$B$4,"Period#"&amp;$B$3,"View#"&amp;$B$10,"Consolidation#"&amp;$B$13,"Data Source#"&amp;$B$11,"Intercompany#"&amp;$B$14,"Movement#"&amp;$B$12,"Custom1#"&amp;$B$6,"Custom2#"&amp;$B$7,"Custom3#"&amp;$B$8,"Custom4#"&amp;$B$9,"Entity#"&amp;$B125,"Account#"&amp;$J$15)+[2]!HsGetValue("FCC","Scenario#"&amp;$B$2,"Years#"&amp;$B$4,"Period#"&amp;$B$3,"View#"&amp;$B$10,"Consolidation#"&amp;$B$13,"Data Source#"&amp;$B$11,"Intercompany#"&amp;$B$14,"Movement#"&amp;$B$12,"Custom1#"&amp;$B$6,"Custom2#"&amp;$B$7,"Custom3#"&amp;$B$8,"Custom4#"&amp;$B$9,"Entity#"&amp;$B125,"Account#"&amp;$J$16)),2)</f>
        <v>#VALUE!</v>
      </c>
      <c r="K125" s="108" t="e">
        <f>ROUND(([2]!HsGetValue("FCC","Scenario#"&amp;$B$2,"Years#"&amp;$B$4,"Period#"&amp;$B$3,"View#"&amp;$B$10,"Consolidation#"&amp;$B$13,"Data Source#"&amp;$B$11,"Intercompany#"&amp;$B$14,"Movement#"&amp;$B$12,"Custom1#"&amp;$B$6,"Custom2#"&amp;$B$7,"Custom3#"&amp;$B$8,"Custom4#"&amp;$B$9,"Entity#"&amp;$B125,"Account#"&amp;$K$13)+[2]!HsGetValue("FCC","Scenario#"&amp;$B$2,"Years#"&amp;$B$4,"Period#"&amp;$B$3,"View#"&amp;$B$10,"Consolidation#"&amp;$B$13,"Data Source#"&amp;$B$11,"Intercompany#"&amp;$B$14,"Movement#"&amp;$B$12,"Custom1#"&amp;$B$6,"Custom2#"&amp;$B$7,"Custom3#"&amp;$B$8,"Custom4#"&amp;$B$9,"Entity#"&amp;$B125,"Account#"&amp;$K$14)+[2]!HsGetValue("FCC","Scenario#"&amp;$B$2,"Years#"&amp;$B$4,"Period#"&amp;$B$3,"View#"&amp;$B$10,"Consolidation#"&amp;$B$13,"Data Source#"&amp;$B$11,"Intercompany#"&amp;$B$14,"Movement#"&amp;$B$12,"Custom1#"&amp;$B$6,"Custom2#"&amp;$B$7,"Custom3#"&amp;$B$8,"Custom4#"&amp;$B$9,"Entity#"&amp;$B125,"Account#"&amp;$K$15)+[2]!HsGetValue("FCC","Scenario#"&amp;$B$2,"Years#"&amp;$B$4,"Period#"&amp;$B$3,"View#"&amp;$B$10,"Consolidation#"&amp;$B$13,"Data Source#"&amp;$B$11,"Intercompany#"&amp;$B$14,"Movement#"&amp;$B$12,"Custom1#"&amp;$B$6,"Custom2#"&amp;$B$7,"Custom3#"&amp;$B$8,"Custom4#"&amp;$B$9,"Entity#"&amp;$B125,"Account#"&amp;$K$16)+[2]!HsGetValue("FCC","Scenario#"&amp;$B$2,"Years#"&amp;$B$4,"Period#"&amp;$B$3,"View#"&amp;$B$10,"Consolidation#"&amp;$B$13,"Data Source#"&amp;$B$11,"Intercompany#"&amp;$B$14,"Movement#"&amp;$B$12,"Custom1#"&amp;$B$6,"Custom2#"&amp;$B$7,"Custom3#"&amp;$B$8,"Custom4#"&amp;$B$9,"Entity#"&amp;$B125,"Account#"&amp;$K$17)+[2]!HsGetValue("FCC","Scenario#"&amp;$B$2,"Years#"&amp;$B$4,"Period#"&amp;$B$3,"View#"&amp;$B$10,"Consolidation#"&amp;$B$13,"Data Source#"&amp;$B$11,"Intercompany#"&amp;$B$14,"Movement#"&amp;$B$12,"Custom1#"&amp;$B$6,"Custom2#"&amp;$B$7,"Custom3#"&amp;$B$8,"Custom4#"&amp;$B$9,"Entity#"&amp;$B125,"Account#"&amp;$K$18)),2)</f>
        <v>#VALUE!</v>
      </c>
      <c r="L125" s="108" t="e">
        <f>ROUND(([2]!HsGetValue("FCC","Scenario#"&amp;$B$2,"Years#"&amp;$B$4,"Period#"&amp;$B$3,"View#"&amp;$B$10,"Consolidation#"&amp;$B$13,"Data Source#"&amp;$B$11,"Intercompany#"&amp;$B$14,"Movement#"&amp;$B$12,"Custom1#"&amp;$B$6,"Custom2#"&amp;$B$7,"Custom3#"&amp;$B$8,"Custom4#"&amp;$B$9,"Entity#"&amp;$B125,"Account#"&amp;$L$17)+[2]!HsGetValue("FCC","Scenario#"&amp;$B$2,"Years#"&amp;$B$4,"Period#"&amp;$B$3,"View#"&amp;$B$10,"Consolidation#"&amp;$B$13,"Data Source#"&amp;$B$11,"Intercompany#"&amp;$B$14,"Movement#"&amp;$B$12,"Custom1#"&amp;$B$6,"Custom2#"&amp;$B$7,"Custom3#"&amp;$B$8,"Custom4#"&amp;$B$9,"Entity#"&amp;$B125,"Account#"&amp;$L$18)),2)</f>
        <v>#VALUE!</v>
      </c>
      <c r="M125" s="189" t="e">
        <f>ROUND(([2]!HsGetValue("FCC","Scenario#"&amp;$B$2,"Years#"&amp;$B$4,"Period#"&amp;$B$3,"View#"&amp;$B$10,"Consolidation#"&amp;$B$13,"Data Source#"&amp;$B$11,"Intercompany#"&amp;$B$14,"Movement#"&amp;$B$12,"Custom1#"&amp;$B$6,"Custom2#"&amp;$B$7,"Custom3#"&amp;$B$8,"Custom4#"&amp;$B$9,"Entity#"&amp;$B125,"Account#"&amp;$M$15)+[2]!HsGetValue("FCC","Scenario#"&amp;$B$2,"Years#"&amp;$B$4,"Period#"&amp;$B$3,"View#"&amp;$B$10,"Consolidation#"&amp;$B$13,"Data Source#"&amp;$B$11,"Intercompany#"&amp;$B$14,"Movement#"&amp;$B$12,"Custom1#"&amp;$B$6,"Custom2#"&amp;$B$7,"Custom3#"&amp;$B$8,"Custom4#"&amp;$B$9,"Entity#"&amp;$B125,"Account#"&amp;$M$16)),2)</f>
        <v>#VALUE!</v>
      </c>
      <c r="N125" s="189" t="e">
        <f>ROUND(([2]!HsGetValue("FCC","Scenario#"&amp;$B$2,"Years#"&amp;$B$4,"Period#"&amp;$B$3,"View#"&amp;$B$10,"Consolidation#"&amp;$B$13,"Data Source#"&amp;$B$11,"Intercompany#"&amp;$B$14,"Movement#"&amp;$B$12,"Custom1#"&amp;$B$6,"Custom2#"&amp;$B$7,"Custom3#"&amp;$B$8,"Custom4#"&amp;$B$9,"Entity#"&amp;$B125,"Account#"&amp;$N$16)+[2]!HsGetValue("FCC","Scenario#"&amp;$B$2,"Years#"&amp;$B$4,"Period#"&amp;$B$3,"View#"&amp;$B$10,"Consolidation#"&amp;$B$13,"Data Source#"&amp;$B$11,"Intercompany#"&amp;$B$14,"Movement#"&amp;$B$12,"Custom1#"&amp;$B$6,"Custom2#"&amp;$B$7,"Custom3#"&amp;$B$8,"Custom4#"&amp;$B$9,"Entity#"&amp;$B125,"Account#"&amp;$N$17)+[2]!HsGetValue("FCC","Scenario#"&amp;$B$2,"Years#"&amp;$B$4,"Period#"&amp;$B$3,"View#"&amp;$B$10,"Consolidation#"&amp;$B$13,"Data Source#"&amp;$B$11,"Intercompany#"&amp;$B$14,"Movement#"&amp;$B$12,"Custom1#"&amp;$B$6,"Custom2#"&amp;$B$7,"Custom3#"&amp;$B$8,"Custom4#"&amp;$B$9,"Entity#"&amp;$B125,"Account#"&amp;$N$18)),2)</f>
        <v>#VALUE!</v>
      </c>
      <c r="O125" s="189" t="e">
        <f>ROUND(([2]!HsGetValue("FCC","Scenario#"&amp;$B$2,"Years#"&amp;$B$4,"Period#"&amp;$B$3,"View#"&amp;$B$10,"Consolidation#"&amp;$B$13,"Data Source#"&amp;$B$11,"Intercompany#"&amp;$B$14,"Movement#"&amp;$B$12,"Custom1#"&amp;$B$6,"Custom2#"&amp;$B$7,"Custom3#"&amp;$B$8,"Custom4#"&amp;$B$9,"Entity#"&amp;$B125,"Account#"&amp;$O$15)),2)</f>
        <v>#VALUE!</v>
      </c>
      <c r="P125" s="189" t="e">
        <f>ROUND(([2]!HsGetValue("FCC","Scenario#"&amp;$B$2,"Years#"&amp;$B$4,"Period#"&amp;$B$3,"View#"&amp;$B$10,"Consolidation#"&amp;$B$13,"Data Source#"&amp;$B$11,"Intercompany#"&amp;$B$14,"Movement#"&amp;$B$12,"Custom1#"&amp;$B$6,"Custom2#"&amp;$B$7,"Custom3#"&amp;$B$8,"Custom4#"&amp;$B$9,"Entity#"&amp;$B125,"Account#"&amp;$P$15)+[2]!HsGetValue("FCC","Scenario#"&amp;$B$2,"Years#"&amp;$B$4,"Period#"&amp;$B$3,"View#"&amp;$B$10,"Consolidation#"&amp;$B$13,"Data Source#"&amp;$B$11,"Intercompany#"&amp;$B$14,"Movement#"&amp;$B$12,"Custom1#"&amp;$B$6,"Custom2#"&amp;$B$7,"Custom3#"&amp;$B$8,"Custom4#"&amp;$B$9,"Entity#"&amp;$B125,"Account#"&amp;$P$16)),2)</f>
        <v>#VALUE!</v>
      </c>
      <c r="Q125" s="189" t="e">
        <f>ROUND(([2]!HsGetValue("FCC","Scenario#"&amp;$B$2,"Years#"&amp;$B$4,"Period#"&amp;$B$3,"View#"&amp;$B$10,"Consolidation#"&amp;$B$13,"Data Source#"&amp;$B$11,"Intercompany#"&amp;$B$14,"Movement#"&amp;$B$12,"Custom1#"&amp;$B$6,"Custom2#"&amp;$B$7,"Custom3#"&amp;$B$8,"Custom4#"&amp;$B$9,"Entity#"&amp;$B125,"Account#"&amp;$Q$15)+[2]!HsGetValue("FCC","Scenario#"&amp;$B$2,"Years#"&amp;$B$4,"Period#"&amp;$B$3,"View#"&amp;$B$10,"Consolidation#"&amp;$B$13,"Data Source#"&amp;$B$11,"Intercompany#"&amp;$B$14,"Movement#"&amp;$B$12,"Custom1#"&amp;$B$6,"Custom2#"&amp;$B$7,"Custom3#"&amp;$B$8,"Custom4#"&amp;$B$9,"Entity#"&amp;$B125,"Account#"&amp;$Q$16)),2)</f>
        <v>#VALUE!</v>
      </c>
      <c r="R125" s="189" t="e">
        <f>ROUND(([2]!HsGetValue("FCC","Scenario#"&amp;$B$2,"Years#"&amp;$B$4,"Period#"&amp;$B$3,"View#"&amp;$B$10,"Consolidation#"&amp;$B$13,"Data Source#"&amp;$B$11,"Intercompany#"&amp;$B$14,"Movement#"&amp;$B$12,"Custom1#"&amp;$B$6,"Custom2#"&amp;$B$7,"Custom3#"&amp;$B$8,"Custom4#"&amp;$B$9,"Entity#"&amp;$B125,"Account#"&amp;$R$15)+[2]!HsGetValue("FCC","Scenario#"&amp;$B$2,"Years#"&amp;$B$4,"Period#"&amp;$B$3,"View#"&amp;$B$10,"Consolidation#"&amp;$B$13,"Data Source#"&amp;$B$11,"Intercompany#"&amp;$B$14,"Movement#"&amp;$B$12,"Custom1#"&amp;$B$6,"Custom2#"&amp;$B$7,"Custom3#"&amp;$B$8,"Custom4#"&amp;$B$9,"Entity#"&amp;$B125,"Account#"&amp;$R$16)),2)</f>
        <v>#VALUE!</v>
      </c>
      <c r="S125" s="108" t="e">
        <f>ROUND(([2]!HsGetValue("FCC","Scenario#"&amp;$B$2,"Years#"&amp;$B$4,"Period#"&amp;$B$3,"View#"&amp;$B$10,"Consolidation#"&amp;$B$13,"Data Source#"&amp;$B$11,"Intercompany#"&amp;$B$14,"Movement#"&amp;$B$12,"Custom1#"&amp;$B$6,"Custom2#"&amp;$B$7,"Custom3#"&amp;$B$8,"Custom4#"&amp;$B$9,"Entity#"&amp;$B125,"Account#"&amp;$S$15)),2)</f>
        <v>#VALUE!</v>
      </c>
      <c r="T125" s="189" t="e">
        <f>ROUND(([2]!HsGetValue("FCC","Scenario#"&amp;$B$2,"Years#"&amp;$B$4,"Period#"&amp;$B$3,"View#"&amp;$B$10,"Consolidation#"&amp;$B$13,"Data Source#"&amp;$B$11,"Intercompany#"&amp;$B$14,"Movement#"&amp;$B$12,"Custom1#"&amp;$B$6,"Custom2#"&amp;$B$7,"Custom3#"&amp;$B$8,"Custom4#"&amp;$B$9,"Entity#"&amp;$B125,"Account#"&amp;$T$15)),2)</f>
        <v>#VALUE!</v>
      </c>
      <c r="U125" s="189" t="e">
        <f>ROUND(([2]!HsGetValue("FCC","Scenario#"&amp;$B$2,"Years#"&amp;$B$4,"Period#"&amp;$B$3,"View#"&amp;$B$10,"Consolidation#"&amp;$B$13,"Data Source#"&amp;$B$11,"Intercompany#"&amp;$B$14,"Movement#"&amp;$B$12,"Custom1#"&amp;$B$6,"Custom2#"&amp;$B$7,"Custom3#"&amp;$B$8,"Custom4#"&amp;$B$9,"Entity#"&amp;$B125,"Account#"&amp;$U$15)),2)</f>
        <v>#VALUE!</v>
      </c>
      <c r="V125" s="189"/>
      <c r="W125" s="108" t="e">
        <f>ROUND(([2]!HsGetValue("FCC","Scenario#"&amp;$B$2,"Years#"&amp;$B$4,"Period#"&amp;$B$3,"View#"&amp;$B$10,"Consolidation#"&amp;$B$13,"Data Source#"&amp;$B$11,"Intercompany#"&amp;$B$14,"Movement#"&amp;$B$12,"Custom1#"&amp;$B$6,"Custom2#"&amp;$B$7,"Custom3#"&amp;$B$8,"Custom4#"&amp;$B$9,"Entity#"&amp;$B125,"Account#"&amp;$W$15)),2)</f>
        <v>#VALUE!</v>
      </c>
      <c r="X125" s="189" t="e">
        <f>ROUND(([2]!HsGetValue("FCC","Scenario#"&amp;$B$2,"Years#"&amp;$B$4,"Period#"&amp;$B$3,"View#"&amp;$B$10,"Consolidation#"&amp;$B$13,"Data Source#"&amp;$B$11,"Intercompany#"&amp;$B$14,"Movement#"&amp;$B$12,"Custom1#"&amp;$B$6,"Custom2#"&amp;$B$7,"Custom3#"&amp;$B$8,"Custom4#"&amp;$B$9,"Entity#"&amp;$B125,"Account#"&amp;$X$15)),2)</f>
        <v>#VALUE!</v>
      </c>
      <c r="Y125" s="189" t="e">
        <f>ROUND(([2]!HsGetValue("FCC","Scenario#"&amp;$B$2,"Years#"&amp;$B$4,"Period#"&amp;$B$3,"View#"&amp;$B$10,"Consolidation#"&amp;$B$13,"Data Source#"&amp;$B$11,"Intercompany#"&amp;$B$14,"Movement#"&amp;$B$12,"Custom1#"&amp;$B$6,"Custom2#"&amp;$B$7,"Custom3#"&amp;$B$8,"Custom4#"&amp;$B$9,"Entity#"&amp;$B125,"Account#"&amp;$Y$15)+[2]!HsGetValue("FCC","Scenario#"&amp;$B$2,"Years#"&amp;$B$4,"Period#"&amp;$B$3,"View#"&amp;$B$10,"Consolidation#"&amp;$B$13,"Data Source#"&amp;$B$11,"Intercompany#"&amp;$B$14,"Movement#"&amp;$B$12,"Custom1#"&amp;$B$6,"Custom2#"&amp;$B$7,"Custom3#"&amp;$B$8,"Custom4#"&amp;$B$9,"Entity#"&amp;$B125,"Account#"&amp;$Y$16)),2)</f>
        <v>#VALUE!</v>
      </c>
    </row>
    <row r="126" spans="1:25" ht="15" hidden="1" customHeight="1" outlineLevel="1">
      <c r="A126" s="29" t="s">
        <v>387</v>
      </c>
      <c r="B126" s="29" t="s">
        <v>322</v>
      </c>
      <c r="C126" s="29">
        <v>86640</v>
      </c>
      <c r="D126" s="29" t="s">
        <v>161</v>
      </c>
      <c r="E126" t="s">
        <v>98</v>
      </c>
      <c r="F126" s="22" t="e">
        <f t="shared" si="6"/>
        <v>#VALUE!</v>
      </c>
      <c r="G126" s="189" t="e">
        <f>ROUND(([2]!HsGetValue("FCC","Scenario#"&amp;$B$2,"Years#"&amp;$B$4,"Period#"&amp;$B$3,"View#"&amp;$B$10,"Consolidation#"&amp;$B$13,"Data Source#"&amp;B$11,"Intercompany#"&amp;$B$14,"Movement#"&amp;$B$12,"Custom1#"&amp;$B$6,"Custom2#"&amp;$B$7,"Custom3#"&amp;$B$8,"Custom4#"&amp;$B$9,"Entity#"&amp;$B126,"Account#"&amp;$G$15)+[2]!HsGetValue("FCC","Scenario#"&amp;$B$2,"Years#"&amp;$B$4,"Period#"&amp;$B$3,"View#"&amp;$B$10,"Consolidation#"&amp;$B$13,"Data Source#"&amp;B$11,"Intercompany#"&amp;$B$14,"Movement#"&amp;$B$12,"Custom1#"&amp;$B$6,"Custom2#"&amp;$B$7,"Custom3#"&amp;$B$8,"Custom4#"&amp;$B$9,"Entity#"&amp;$B126,"Account#"&amp;$G$16)),2)</f>
        <v>#VALUE!</v>
      </c>
      <c r="H126" s="189" t="e">
        <f>ROUND(([2]!HsGetValue("FCC","Scenario#"&amp;$B$2,"Years#"&amp;$B$4,"Period#"&amp;$B$3,"View#"&amp;$B$10,"Consolidation#"&amp;$B$13,"Data Source#"&amp;$B$11,"Intercompany#"&amp;$B$14,"Movement#"&amp;$B$12,"Custom1#"&amp;$B$6,"Custom2#"&amp;$B$7,"Custom3#"&amp;$B$8,"Custom4#"&amp;$B$9,"Entity#"&amp;$B126,"Account#"&amp;$H$15)+[2]!HsGetValue("FCC","Scenario#"&amp;$B$2,"Years#"&amp;$B$4,"Period#"&amp;$B$3,"View#"&amp;$B$10,"Consolidation#"&amp;$B$13,"Data Source#"&amp;$B$11,"Intercompany#"&amp;$B$14,"Movement#"&amp;$B$12,"Custom1#"&amp;$B$6,"Custom2#"&amp;$B$7,"Custom3#"&amp;$B$8,"Custom4#"&amp;$B$9,"Entity#"&amp;$B126,"Account#"&amp;$H$16)),2)</f>
        <v>#VALUE!</v>
      </c>
      <c r="I126" s="108" t="e">
        <f>ROUND(([2]!HsGetValue("FCC","Scenario#"&amp;$B$2,"Years#"&amp;$B$4,"Period#"&amp;$B$3,"View#"&amp;$B$10,"Consolidation#"&amp;$B$13,"Data Source#"&amp;$B$11,"Intercompany#"&amp;$B$14,"Movement#"&amp;$B$12,"Custom1#"&amp;$B$6,"Custom2#"&amp;$B$7,"Custom3#"&amp;$B$8,"Custom4#"&amp;$B$9,"Entity#"&amp;$B126,"Account#"&amp;$I$15)+[2]!HsGetValue("FCC","Scenario#"&amp;$B$2,"Years#"&amp;$B$4,"Period#"&amp;$B$3,"View#"&amp;$B$10,"Consolidation#"&amp;$B$13,"Data Source#"&amp;$B$11,"Intercompany#"&amp;$B$14,"Movement#"&amp;$B$12,"Custom1#"&amp;$B$6,"Custom2#"&amp;$B$7,"Custom3#"&amp;$B$8,"Custom4#"&amp;$B$9,"Entity#"&amp;$B126,"Account#"&amp;$I$16)+[2]!HsGetValue("FCC","Scenario#"&amp;$B$2,"Years#"&amp;$B$4,"Period#"&amp;$B$3,"View#"&amp;$B$10,"Consolidation#"&amp;$B$13,"Data Source#"&amp;$B$11,"Intercompany#"&amp;$B$14,"Movement#"&amp;$B$12,"Custom1#"&amp;$B$6,"Custom2#"&amp;$B$7,"Custom3#"&amp;$B$8,"Custom4#"&amp;$B$9,"Entity#"&amp;$B126,"Account#"&amp;$I$17)),2)</f>
        <v>#VALUE!</v>
      </c>
      <c r="J126" s="191" t="e">
        <f>ROUND(([2]!HsGetValue("FCC","Scenario#"&amp;$B$2,"Years#"&amp;$B$4,"Period#"&amp;$B$3,"View#"&amp;$B$10,"Consolidation#"&amp;$B$13,"Data Source#"&amp;$B$11,"Intercompany#"&amp;$B$14,"Movement#"&amp;$B$12,"Custom1#"&amp;$B$6,"Custom2#"&amp;$B$7,"Custom3#"&amp;$B$8,"Custom4#"&amp;$B$9,"Entity#"&amp;$B126,"Account#"&amp;$J$15)+[2]!HsGetValue("FCC","Scenario#"&amp;$B$2,"Years#"&amp;$B$4,"Period#"&amp;$B$3,"View#"&amp;$B$10,"Consolidation#"&amp;$B$13,"Data Source#"&amp;$B$11,"Intercompany#"&amp;$B$14,"Movement#"&amp;$B$12,"Custom1#"&amp;$B$6,"Custom2#"&amp;$B$7,"Custom3#"&amp;$B$8,"Custom4#"&amp;$B$9,"Entity#"&amp;$B126,"Account#"&amp;$J$16)),2)</f>
        <v>#VALUE!</v>
      </c>
      <c r="K126" s="108" t="e">
        <f>ROUND(([2]!HsGetValue("FCC","Scenario#"&amp;$B$2,"Years#"&amp;$B$4,"Period#"&amp;$B$3,"View#"&amp;$B$10,"Consolidation#"&amp;$B$13,"Data Source#"&amp;$B$11,"Intercompany#"&amp;$B$14,"Movement#"&amp;$B$12,"Custom1#"&amp;$B$6,"Custom2#"&amp;$B$7,"Custom3#"&amp;$B$8,"Custom4#"&amp;$B$9,"Entity#"&amp;$B126,"Account#"&amp;$K$13)+[2]!HsGetValue("FCC","Scenario#"&amp;$B$2,"Years#"&amp;$B$4,"Period#"&amp;$B$3,"View#"&amp;$B$10,"Consolidation#"&amp;$B$13,"Data Source#"&amp;$B$11,"Intercompany#"&amp;$B$14,"Movement#"&amp;$B$12,"Custom1#"&amp;$B$6,"Custom2#"&amp;$B$7,"Custom3#"&amp;$B$8,"Custom4#"&amp;$B$9,"Entity#"&amp;$B126,"Account#"&amp;$K$14)+[2]!HsGetValue("FCC","Scenario#"&amp;$B$2,"Years#"&amp;$B$4,"Period#"&amp;$B$3,"View#"&amp;$B$10,"Consolidation#"&amp;$B$13,"Data Source#"&amp;$B$11,"Intercompany#"&amp;$B$14,"Movement#"&amp;$B$12,"Custom1#"&amp;$B$6,"Custom2#"&amp;$B$7,"Custom3#"&amp;$B$8,"Custom4#"&amp;$B$9,"Entity#"&amp;$B126,"Account#"&amp;$K$15)+[2]!HsGetValue("FCC","Scenario#"&amp;$B$2,"Years#"&amp;$B$4,"Period#"&amp;$B$3,"View#"&amp;$B$10,"Consolidation#"&amp;$B$13,"Data Source#"&amp;$B$11,"Intercompany#"&amp;$B$14,"Movement#"&amp;$B$12,"Custom1#"&amp;$B$6,"Custom2#"&amp;$B$7,"Custom3#"&amp;$B$8,"Custom4#"&amp;$B$9,"Entity#"&amp;$B126,"Account#"&amp;$K$16)+[2]!HsGetValue("FCC","Scenario#"&amp;$B$2,"Years#"&amp;$B$4,"Period#"&amp;$B$3,"View#"&amp;$B$10,"Consolidation#"&amp;$B$13,"Data Source#"&amp;$B$11,"Intercompany#"&amp;$B$14,"Movement#"&amp;$B$12,"Custom1#"&amp;$B$6,"Custom2#"&amp;$B$7,"Custom3#"&amp;$B$8,"Custom4#"&amp;$B$9,"Entity#"&amp;$B126,"Account#"&amp;$K$17)+[2]!HsGetValue("FCC","Scenario#"&amp;$B$2,"Years#"&amp;$B$4,"Period#"&amp;$B$3,"View#"&amp;$B$10,"Consolidation#"&amp;$B$13,"Data Source#"&amp;$B$11,"Intercompany#"&amp;$B$14,"Movement#"&amp;$B$12,"Custom1#"&amp;$B$6,"Custom2#"&amp;$B$7,"Custom3#"&amp;$B$8,"Custom4#"&amp;$B$9,"Entity#"&amp;$B126,"Account#"&amp;$K$18)),2)</f>
        <v>#VALUE!</v>
      </c>
      <c r="L126" s="108" t="e">
        <f>ROUND(([2]!HsGetValue("FCC","Scenario#"&amp;$B$2,"Years#"&amp;$B$4,"Period#"&amp;$B$3,"View#"&amp;$B$10,"Consolidation#"&amp;$B$13,"Data Source#"&amp;$B$11,"Intercompany#"&amp;$B$14,"Movement#"&amp;$B$12,"Custom1#"&amp;$B$6,"Custom2#"&amp;$B$7,"Custom3#"&amp;$B$8,"Custom4#"&amp;$B$9,"Entity#"&amp;$B126,"Account#"&amp;$L$17)+[2]!HsGetValue("FCC","Scenario#"&amp;$B$2,"Years#"&amp;$B$4,"Period#"&amp;$B$3,"View#"&amp;$B$10,"Consolidation#"&amp;$B$13,"Data Source#"&amp;$B$11,"Intercompany#"&amp;$B$14,"Movement#"&amp;$B$12,"Custom1#"&amp;$B$6,"Custom2#"&amp;$B$7,"Custom3#"&amp;$B$8,"Custom4#"&amp;$B$9,"Entity#"&amp;$B126,"Account#"&amp;$L$18)),2)</f>
        <v>#VALUE!</v>
      </c>
      <c r="M126" s="189" t="e">
        <f>ROUND(([2]!HsGetValue("FCC","Scenario#"&amp;$B$2,"Years#"&amp;$B$4,"Period#"&amp;$B$3,"View#"&amp;$B$10,"Consolidation#"&amp;$B$13,"Data Source#"&amp;$B$11,"Intercompany#"&amp;$B$14,"Movement#"&amp;$B$12,"Custom1#"&amp;$B$6,"Custom2#"&amp;$B$7,"Custom3#"&amp;$B$8,"Custom4#"&amp;$B$9,"Entity#"&amp;$B126,"Account#"&amp;$M$15)+[2]!HsGetValue("FCC","Scenario#"&amp;$B$2,"Years#"&amp;$B$4,"Period#"&amp;$B$3,"View#"&amp;$B$10,"Consolidation#"&amp;$B$13,"Data Source#"&amp;$B$11,"Intercompany#"&amp;$B$14,"Movement#"&amp;$B$12,"Custom1#"&amp;$B$6,"Custom2#"&amp;$B$7,"Custom3#"&amp;$B$8,"Custom4#"&amp;$B$9,"Entity#"&amp;$B126,"Account#"&amp;$M$16)),2)</f>
        <v>#VALUE!</v>
      </c>
      <c r="N126" s="189" t="e">
        <f>ROUND(([2]!HsGetValue("FCC","Scenario#"&amp;$B$2,"Years#"&amp;$B$4,"Period#"&amp;$B$3,"View#"&amp;$B$10,"Consolidation#"&amp;$B$13,"Data Source#"&amp;$B$11,"Intercompany#"&amp;$B$14,"Movement#"&amp;$B$12,"Custom1#"&amp;$B$6,"Custom2#"&amp;$B$7,"Custom3#"&amp;$B$8,"Custom4#"&amp;$B$9,"Entity#"&amp;$B126,"Account#"&amp;$N$16)+[2]!HsGetValue("FCC","Scenario#"&amp;$B$2,"Years#"&amp;$B$4,"Period#"&amp;$B$3,"View#"&amp;$B$10,"Consolidation#"&amp;$B$13,"Data Source#"&amp;$B$11,"Intercompany#"&amp;$B$14,"Movement#"&amp;$B$12,"Custom1#"&amp;$B$6,"Custom2#"&amp;$B$7,"Custom3#"&amp;$B$8,"Custom4#"&amp;$B$9,"Entity#"&amp;$B126,"Account#"&amp;$N$17)+[2]!HsGetValue("FCC","Scenario#"&amp;$B$2,"Years#"&amp;$B$4,"Period#"&amp;$B$3,"View#"&amp;$B$10,"Consolidation#"&amp;$B$13,"Data Source#"&amp;$B$11,"Intercompany#"&amp;$B$14,"Movement#"&amp;$B$12,"Custom1#"&amp;$B$6,"Custom2#"&amp;$B$7,"Custom3#"&amp;$B$8,"Custom4#"&amp;$B$9,"Entity#"&amp;$B126,"Account#"&amp;$N$18)),2)</f>
        <v>#VALUE!</v>
      </c>
      <c r="O126" s="189" t="e">
        <f>ROUND(([2]!HsGetValue("FCC","Scenario#"&amp;$B$2,"Years#"&amp;$B$4,"Period#"&amp;$B$3,"View#"&amp;$B$10,"Consolidation#"&amp;$B$13,"Data Source#"&amp;$B$11,"Intercompany#"&amp;$B$14,"Movement#"&amp;$B$12,"Custom1#"&amp;$B$6,"Custom2#"&amp;$B$7,"Custom3#"&amp;$B$8,"Custom4#"&amp;$B$9,"Entity#"&amp;$B126,"Account#"&amp;$O$15)),2)</f>
        <v>#VALUE!</v>
      </c>
      <c r="P126" s="189" t="e">
        <f>ROUND(([2]!HsGetValue("FCC","Scenario#"&amp;$B$2,"Years#"&amp;$B$4,"Period#"&amp;$B$3,"View#"&amp;$B$10,"Consolidation#"&amp;$B$13,"Data Source#"&amp;$B$11,"Intercompany#"&amp;$B$14,"Movement#"&amp;$B$12,"Custom1#"&amp;$B$6,"Custom2#"&amp;$B$7,"Custom3#"&amp;$B$8,"Custom4#"&amp;$B$9,"Entity#"&amp;$B126,"Account#"&amp;$P$15)+[2]!HsGetValue("FCC","Scenario#"&amp;$B$2,"Years#"&amp;$B$4,"Period#"&amp;$B$3,"View#"&amp;$B$10,"Consolidation#"&amp;$B$13,"Data Source#"&amp;$B$11,"Intercompany#"&amp;$B$14,"Movement#"&amp;$B$12,"Custom1#"&amp;$B$6,"Custom2#"&amp;$B$7,"Custom3#"&amp;$B$8,"Custom4#"&amp;$B$9,"Entity#"&amp;$B126,"Account#"&amp;$P$16)),2)</f>
        <v>#VALUE!</v>
      </c>
      <c r="Q126" s="189" t="e">
        <f>ROUND(([2]!HsGetValue("FCC","Scenario#"&amp;$B$2,"Years#"&amp;$B$4,"Period#"&amp;$B$3,"View#"&amp;$B$10,"Consolidation#"&amp;$B$13,"Data Source#"&amp;$B$11,"Intercompany#"&amp;$B$14,"Movement#"&amp;$B$12,"Custom1#"&amp;$B$6,"Custom2#"&amp;$B$7,"Custom3#"&amp;$B$8,"Custom4#"&amp;$B$9,"Entity#"&amp;$B126,"Account#"&amp;$Q$15)+[2]!HsGetValue("FCC","Scenario#"&amp;$B$2,"Years#"&amp;$B$4,"Period#"&amp;$B$3,"View#"&amp;$B$10,"Consolidation#"&amp;$B$13,"Data Source#"&amp;$B$11,"Intercompany#"&amp;$B$14,"Movement#"&amp;$B$12,"Custom1#"&amp;$B$6,"Custom2#"&amp;$B$7,"Custom3#"&amp;$B$8,"Custom4#"&amp;$B$9,"Entity#"&amp;$B126,"Account#"&amp;$Q$16)),2)</f>
        <v>#VALUE!</v>
      </c>
      <c r="R126" s="189" t="e">
        <f>ROUND(([2]!HsGetValue("FCC","Scenario#"&amp;$B$2,"Years#"&amp;$B$4,"Period#"&amp;$B$3,"View#"&amp;$B$10,"Consolidation#"&amp;$B$13,"Data Source#"&amp;$B$11,"Intercompany#"&amp;$B$14,"Movement#"&amp;$B$12,"Custom1#"&amp;$B$6,"Custom2#"&amp;$B$7,"Custom3#"&amp;$B$8,"Custom4#"&amp;$B$9,"Entity#"&amp;$B126,"Account#"&amp;$R$15)+[2]!HsGetValue("FCC","Scenario#"&amp;$B$2,"Years#"&amp;$B$4,"Period#"&amp;$B$3,"View#"&amp;$B$10,"Consolidation#"&amp;$B$13,"Data Source#"&amp;$B$11,"Intercompany#"&amp;$B$14,"Movement#"&amp;$B$12,"Custom1#"&amp;$B$6,"Custom2#"&amp;$B$7,"Custom3#"&amp;$B$8,"Custom4#"&amp;$B$9,"Entity#"&amp;$B126,"Account#"&amp;$R$16)),2)</f>
        <v>#VALUE!</v>
      </c>
      <c r="S126" s="108" t="e">
        <f>ROUND(([2]!HsGetValue("FCC","Scenario#"&amp;$B$2,"Years#"&amp;$B$4,"Period#"&amp;$B$3,"View#"&amp;$B$10,"Consolidation#"&amp;$B$13,"Data Source#"&amp;$B$11,"Intercompany#"&amp;$B$14,"Movement#"&amp;$B$12,"Custom1#"&amp;$B$6,"Custom2#"&amp;$B$7,"Custom3#"&amp;$B$8,"Custom4#"&amp;$B$9,"Entity#"&amp;$B126,"Account#"&amp;$S$15)),2)</f>
        <v>#VALUE!</v>
      </c>
      <c r="T126" s="189" t="e">
        <f>ROUND(([2]!HsGetValue("FCC","Scenario#"&amp;$B$2,"Years#"&amp;$B$4,"Period#"&amp;$B$3,"View#"&amp;$B$10,"Consolidation#"&amp;$B$13,"Data Source#"&amp;$B$11,"Intercompany#"&amp;$B$14,"Movement#"&amp;$B$12,"Custom1#"&amp;$B$6,"Custom2#"&amp;$B$7,"Custom3#"&amp;$B$8,"Custom4#"&amp;$B$9,"Entity#"&amp;$B126,"Account#"&amp;$T$15)),2)</f>
        <v>#VALUE!</v>
      </c>
      <c r="U126" s="189" t="e">
        <f>ROUND(([2]!HsGetValue("FCC","Scenario#"&amp;$B$2,"Years#"&amp;$B$4,"Period#"&amp;$B$3,"View#"&amp;$B$10,"Consolidation#"&amp;$B$13,"Data Source#"&amp;$B$11,"Intercompany#"&amp;$B$14,"Movement#"&amp;$B$12,"Custom1#"&amp;$B$6,"Custom2#"&amp;$B$7,"Custom3#"&amp;$B$8,"Custom4#"&amp;$B$9,"Entity#"&amp;$B126,"Account#"&amp;$U$15)),2)</f>
        <v>#VALUE!</v>
      </c>
      <c r="V126" s="189"/>
      <c r="W126" s="108" t="e">
        <f>ROUND(([2]!HsGetValue("FCC","Scenario#"&amp;$B$2,"Years#"&amp;$B$4,"Period#"&amp;$B$3,"View#"&amp;$B$10,"Consolidation#"&amp;$B$13,"Data Source#"&amp;$B$11,"Intercompany#"&amp;$B$14,"Movement#"&amp;$B$12,"Custom1#"&amp;$B$6,"Custom2#"&amp;$B$7,"Custom3#"&amp;$B$8,"Custom4#"&amp;$B$9,"Entity#"&amp;$B126,"Account#"&amp;$W$15)),2)</f>
        <v>#VALUE!</v>
      </c>
      <c r="X126" s="189" t="e">
        <f>ROUND(([2]!HsGetValue("FCC","Scenario#"&amp;$B$2,"Years#"&amp;$B$4,"Period#"&amp;$B$3,"View#"&amp;$B$10,"Consolidation#"&amp;$B$13,"Data Source#"&amp;$B$11,"Intercompany#"&amp;$B$14,"Movement#"&amp;$B$12,"Custom1#"&amp;$B$6,"Custom2#"&amp;$B$7,"Custom3#"&amp;$B$8,"Custom4#"&amp;$B$9,"Entity#"&amp;$B126,"Account#"&amp;$X$15)),2)</f>
        <v>#VALUE!</v>
      </c>
      <c r="Y126" s="189" t="e">
        <f>ROUND(([2]!HsGetValue("FCC","Scenario#"&amp;$B$2,"Years#"&amp;$B$4,"Period#"&amp;$B$3,"View#"&amp;$B$10,"Consolidation#"&amp;$B$13,"Data Source#"&amp;$B$11,"Intercompany#"&amp;$B$14,"Movement#"&amp;$B$12,"Custom1#"&amp;$B$6,"Custom2#"&amp;$B$7,"Custom3#"&amp;$B$8,"Custom4#"&amp;$B$9,"Entity#"&amp;$B126,"Account#"&amp;$Y$15)+[2]!HsGetValue("FCC","Scenario#"&amp;$B$2,"Years#"&amp;$B$4,"Period#"&amp;$B$3,"View#"&amp;$B$10,"Consolidation#"&amp;$B$13,"Data Source#"&amp;$B$11,"Intercompany#"&amp;$B$14,"Movement#"&amp;$B$12,"Custom1#"&amp;$B$6,"Custom2#"&amp;$B$7,"Custom3#"&amp;$B$8,"Custom4#"&amp;$B$9,"Entity#"&amp;$B126,"Account#"&amp;$Y$16)),2)</f>
        <v>#VALUE!</v>
      </c>
    </row>
    <row r="127" spans="1:25" ht="15" hidden="1" customHeight="1" outlineLevel="1">
      <c r="A127" s="29" t="s">
        <v>387</v>
      </c>
      <c r="B127" s="29" t="s">
        <v>323</v>
      </c>
      <c r="C127" s="29">
        <v>86840</v>
      </c>
      <c r="D127" s="29" t="s">
        <v>161</v>
      </c>
      <c r="E127" t="s">
        <v>99</v>
      </c>
      <c r="F127" s="22" t="e">
        <f t="shared" si="6"/>
        <v>#VALUE!</v>
      </c>
      <c r="G127" s="189" t="e">
        <f>ROUND(([2]!HsGetValue("FCC","Scenario#"&amp;$B$2,"Years#"&amp;$B$4,"Period#"&amp;$B$3,"View#"&amp;$B$10,"Consolidation#"&amp;$B$13,"Data Source#"&amp;B$11,"Intercompany#"&amp;$B$14,"Movement#"&amp;$B$12,"Custom1#"&amp;$B$6,"Custom2#"&amp;$B$7,"Custom3#"&amp;$B$8,"Custom4#"&amp;$B$9,"Entity#"&amp;$B127,"Account#"&amp;$G$15)+[2]!HsGetValue("FCC","Scenario#"&amp;$B$2,"Years#"&amp;$B$4,"Period#"&amp;$B$3,"View#"&amp;$B$10,"Consolidation#"&amp;$B$13,"Data Source#"&amp;B$11,"Intercompany#"&amp;$B$14,"Movement#"&amp;$B$12,"Custom1#"&amp;$B$6,"Custom2#"&amp;$B$7,"Custom3#"&amp;$B$8,"Custom4#"&amp;$B$9,"Entity#"&amp;$B127,"Account#"&amp;$G$16)),2)</f>
        <v>#VALUE!</v>
      </c>
      <c r="H127" s="189" t="e">
        <f>ROUND(([2]!HsGetValue("FCC","Scenario#"&amp;$B$2,"Years#"&amp;$B$4,"Period#"&amp;$B$3,"View#"&amp;$B$10,"Consolidation#"&amp;$B$13,"Data Source#"&amp;$B$11,"Intercompany#"&amp;$B$14,"Movement#"&amp;$B$12,"Custom1#"&amp;$B$6,"Custom2#"&amp;$B$7,"Custom3#"&amp;$B$8,"Custom4#"&amp;$B$9,"Entity#"&amp;$B127,"Account#"&amp;$H$15)+[2]!HsGetValue("FCC","Scenario#"&amp;$B$2,"Years#"&amp;$B$4,"Period#"&amp;$B$3,"View#"&amp;$B$10,"Consolidation#"&amp;$B$13,"Data Source#"&amp;$B$11,"Intercompany#"&amp;$B$14,"Movement#"&amp;$B$12,"Custom1#"&amp;$B$6,"Custom2#"&amp;$B$7,"Custom3#"&amp;$B$8,"Custom4#"&amp;$B$9,"Entity#"&amp;$B127,"Account#"&amp;$H$16)),2)</f>
        <v>#VALUE!</v>
      </c>
      <c r="I127" s="108" t="e">
        <f>ROUND(([2]!HsGetValue("FCC","Scenario#"&amp;$B$2,"Years#"&amp;$B$4,"Period#"&amp;$B$3,"View#"&amp;$B$10,"Consolidation#"&amp;$B$13,"Data Source#"&amp;$B$11,"Intercompany#"&amp;$B$14,"Movement#"&amp;$B$12,"Custom1#"&amp;$B$6,"Custom2#"&amp;$B$7,"Custom3#"&amp;$B$8,"Custom4#"&amp;$B$9,"Entity#"&amp;$B127,"Account#"&amp;$I$15)+[2]!HsGetValue("FCC","Scenario#"&amp;$B$2,"Years#"&amp;$B$4,"Period#"&amp;$B$3,"View#"&amp;$B$10,"Consolidation#"&amp;$B$13,"Data Source#"&amp;$B$11,"Intercompany#"&amp;$B$14,"Movement#"&amp;$B$12,"Custom1#"&amp;$B$6,"Custom2#"&amp;$B$7,"Custom3#"&amp;$B$8,"Custom4#"&amp;$B$9,"Entity#"&amp;$B127,"Account#"&amp;$I$16)+[2]!HsGetValue("FCC","Scenario#"&amp;$B$2,"Years#"&amp;$B$4,"Period#"&amp;$B$3,"View#"&amp;$B$10,"Consolidation#"&amp;$B$13,"Data Source#"&amp;$B$11,"Intercompany#"&amp;$B$14,"Movement#"&amp;$B$12,"Custom1#"&amp;$B$6,"Custom2#"&amp;$B$7,"Custom3#"&amp;$B$8,"Custom4#"&amp;$B$9,"Entity#"&amp;$B127,"Account#"&amp;$I$17)),2)</f>
        <v>#VALUE!</v>
      </c>
      <c r="J127" s="191" t="e">
        <f>ROUND(([2]!HsGetValue("FCC","Scenario#"&amp;$B$2,"Years#"&amp;$B$4,"Period#"&amp;$B$3,"View#"&amp;$B$10,"Consolidation#"&amp;$B$13,"Data Source#"&amp;$B$11,"Intercompany#"&amp;$B$14,"Movement#"&amp;$B$12,"Custom1#"&amp;$B$6,"Custom2#"&amp;$B$7,"Custom3#"&amp;$B$8,"Custom4#"&amp;$B$9,"Entity#"&amp;$B127,"Account#"&amp;$J$15)+[2]!HsGetValue("FCC","Scenario#"&amp;$B$2,"Years#"&amp;$B$4,"Period#"&amp;$B$3,"View#"&amp;$B$10,"Consolidation#"&amp;$B$13,"Data Source#"&amp;$B$11,"Intercompany#"&amp;$B$14,"Movement#"&amp;$B$12,"Custom1#"&amp;$B$6,"Custom2#"&amp;$B$7,"Custom3#"&amp;$B$8,"Custom4#"&amp;$B$9,"Entity#"&amp;$B127,"Account#"&amp;$J$16)),2)</f>
        <v>#VALUE!</v>
      </c>
      <c r="K127" s="108" t="e">
        <f>ROUND(([2]!HsGetValue("FCC","Scenario#"&amp;$B$2,"Years#"&amp;$B$4,"Period#"&amp;$B$3,"View#"&amp;$B$10,"Consolidation#"&amp;$B$13,"Data Source#"&amp;$B$11,"Intercompany#"&amp;$B$14,"Movement#"&amp;$B$12,"Custom1#"&amp;$B$6,"Custom2#"&amp;$B$7,"Custom3#"&amp;$B$8,"Custom4#"&amp;$B$9,"Entity#"&amp;$B127,"Account#"&amp;$K$13)+[2]!HsGetValue("FCC","Scenario#"&amp;$B$2,"Years#"&amp;$B$4,"Period#"&amp;$B$3,"View#"&amp;$B$10,"Consolidation#"&amp;$B$13,"Data Source#"&amp;$B$11,"Intercompany#"&amp;$B$14,"Movement#"&amp;$B$12,"Custom1#"&amp;$B$6,"Custom2#"&amp;$B$7,"Custom3#"&amp;$B$8,"Custom4#"&amp;$B$9,"Entity#"&amp;$B127,"Account#"&amp;$K$14)+[2]!HsGetValue("FCC","Scenario#"&amp;$B$2,"Years#"&amp;$B$4,"Period#"&amp;$B$3,"View#"&amp;$B$10,"Consolidation#"&amp;$B$13,"Data Source#"&amp;$B$11,"Intercompany#"&amp;$B$14,"Movement#"&amp;$B$12,"Custom1#"&amp;$B$6,"Custom2#"&amp;$B$7,"Custom3#"&amp;$B$8,"Custom4#"&amp;$B$9,"Entity#"&amp;$B127,"Account#"&amp;$K$15)+[2]!HsGetValue("FCC","Scenario#"&amp;$B$2,"Years#"&amp;$B$4,"Period#"&amp;$B$3,"View#"&amp;$B$10,"Consolidation#"&amp;$B$13,"Data Source#"&amp;$B$11,"Intercompany#"&amp;$B$14,"Movement#"&amp;$B$12,"Custom1#"&amp;$B$6,"Custom2#"&amp;$B$7,"Custom3#"&amp;$B$8,"Custom4#"&amp;$B$9,"Entity#"&amp;$B127,"Account#"&amp;$K$16)+[2]!HsGetValue("FCC","Scenario#"&amp;$B$2,"Years#"&amp;$B$4,"Period#"&amp;$B$3,"View#"&amp;$B$10,"Consolidation#"&amp;$B$13,"Data Source#"&amp;$B$11,"Intercompany#"&amp;$B$14,"Movement#"&amp;$B$12,"Custom1#"&amp;$B$6,"Custom2#"&amp;$B$7,"Custom3#"&amp;$B$8,"Custom4#"&amp;$B$9,"Entity#"&amp;$B127,"Account#"&amp;$K$17)+[2]!HsGetValue("FCC","Scenario#"&amp;$B$2,"Years#"&amp;$B$4,"Period#"&amp;$B$3,"View#"&amp;$B$10,"Consolidation#"&amp;$B$13,"Data Source#"&amp;$B$11,"Intercompany#"&amp;$B$14,"Movement#"&amp;$B$12,"Custom1#"&amp;$B$6,"Custom2#"&amp;$B$7,"Custom3#"&amp;$B$8,"Custom4#"&amp;$B$9,"Entity#"&amp;$B127,"Account#"&amp;$K$18)),2)</f>
        <v>#VALUE!</v>
      </c>
      <c r="L127" s="108" t="e">
        <f>ROUND(([2]!HsGetValue("FCC","Scenario#"&amp;$B$2,"Years#"&amp;$B$4,"Period#"&amp;$B$3,"View#"&amp;$B$10,"Consolidation#"&amp;$B$13,"Data Source#"&amp;$B$11,"Intercompany#"&amp;$B$14,"Movement#"&amp;$B$12,"Custom1#"&amp;$B$6,"Custom2#"&amp;$B$7,"Custom3#"&amp;$B$8,"Custom4#"&amp;$B$9,"Entity#"&amp;$B127,"Account#"&amp;$L$17)+[2]!HsGetValue("FCC","Scenario#"&amp;$B$2,"Years#"&amp;$B$4,"Period#"&amp;$B$3,"View#"&amp;$B$10,"Consolidation#"&amp;$B$13,"Data Source#"&amp;$B$11,"Intercompany#"&amp;$B$14,"Movement#"&amp;$B$12,"Custom1#"&amp;$B$6,"Custom2#"&amp;$B$7,"Custom3#"&amp;$B$8,"Custom4#"&amp;$B$9,"Entity#"&amp;$B127,"Account#"&amp;$L$18)),2)</f>
        <v>#VALUE!</v>
      </c>
      <c r="M127" s="189" t="e">
        <f>ROUND(([2]!HsGetValue("FCC","Scenario#"&amp;$B$2,"Years#"&amp;$B$4,"Period#"&amp;$B$3,"View#"&amp;$B$10,"Consolidation#"&amp;$B$13,"Data Source#"&amp;$B$11,"Intercompany#"&amp;$B$14,"Movement#"&amp;$B$12,"Custom1#"&amp;$B$6,"Custom2#"&amp;$B$7,"Custom3#"&amp;$B$8,"Custom4#"&amp;$B$9,"Entity#"&amp;$B127,"Account#"&amp;$M$15)+[2]!HsGetValue("FCC","Scenario#"&amp;$B$2,"Years#"&amp;$B$4,"Period#"&amp;$B$3,"View#"&amp;$B$10,"Consolidation#"&amp;$B$13,"Data Source#"&amp;$B$11,"Intercompany#"&amp;$B$14,"Movement#"&amp;$B$12,"Custom1#"&amp;$B$6,"Custom2#"&amp;$B$7,"Custom3#"&amp;$B$8,"Custom4#"&amp;$B$9,"Entity#"&amp;$B127,"Account#"&amp;$M$16)),2)</f>
        <v>#VALUE!</v>
      </c>
      <c r="N127" s="189" t="e">
        <f>ROUND(([2]!HsGetValue("FCC","Scenario#"&amp;$B$2,"Years#"&amp;$B$4,"Period#"&amp;$B$3,"View#"&amp;$B$10,"Consolidation#"&amp;$B$13,"Data Source#"&amp;$B$11,"Intercompany#"&amp;$B$14,"Movement#"&amp;$B$12,"Custom1#"&amp;$B$6,"Custom2#"&amp;$B$7,"Custom3#"&amp;$B$8,"Custom4#"&amp;$B$9,"Entity#"&amp;$B127,"Account#"&amp;$N$16)+[2]!HsGetValue("FCC","Scenario#"&amp;$B$2,"Years#"&amp;$B$4,"Period#"&amp;$B$3,"View#"&amp;$B$10,"Consolidation#"&amp;$B$13,"Data Source#"&amp;$B$11,"Intercompany#"&amp;$B$14,"Movement#"&amp;$B$12,"Custom1#"&amp;$B$6,"Custom2#"&amp;$B$7,"Custom3#"&amp;$B$8,"Custom4#"&amp;$B$9,"Entity#"&amp;$B127,"Account#"&amp;$N$17)+[2]!HsGetValue("FCC","Scenario#"&amp;$B$2,"Years#"&amp;$B$4,"Period#"&amp;$B$3,"View#"&amp;$B$10,"Consolidation#"&amp;$B$13,"Data Source#"&amp;$B$11,"Intercompany#"&amp;$B$14,"Movement#"&amp;$B$12,"Custom1#"&amp;$B$6,"Custom2#"&amp;$B$7,"Custom3#"&amp;$B$8,"Custom4#"&amp;$B$9,"Entity#"&amp;$B127,"Account#"&amp;$N$18)),2)</f>
        <v>#VALUE!</v>
      </c>
      <c r="O127" s="189" t="e">
        <f>ROUND(([2]!HsGetValue("FCC","Scenario#"&amp;$B$2,"Years#"&amp;$B$4,"Period#"&amp;$B$3,"View#"&amp;$B$10,"Consolidation#"&amp;$B$13,"Data Source#"&amp;$B$11,"Intercompany#"&amp;$B$14,"Movement#"&amp;$B$12,"Custom1#"&amp;$B$6,"Custom2#"&amp;$B$7,"Custom3#"&amp;$B$8,"Custom4#"&amp;$B$9,"Entity#"&amp;$B127,"Account#"&amp;$O$15)),2)</f>
        <v>#VALUE!</v>
      </c>
      <c r="P127" s="189" t="e">
        <f>ROUND(([2]!HsGetValue("FCC","Scenario#"&amp;$B$2,"Years#"&amp;$B$4,"Period#"&amp;$B$3,"View#"&amp;$B$10,"Consolidation#"&amp;$B$13,"Data Source#"&amp;$B$11,"Intercompany#"&amp;$B$14,"Movement#"&amp;$B$12,"Custom1#"&amp;$B$6,"Custom2#"&amp;$B$7,"Custom3#"&amp;$B$8,"Custom4#"&amp;$B$9,"Entity#"&amp;$B127,"Account#"&amp;$P$15)+[2]!HsGetValue("FCC","Scenario#"&amp;$B$2,"Years#"&amp;$B$4,"Period#"&amp;$B$3,"View#"&amp;$B$10,"Consolidation#"&amp;$B$13,"Data Source#"&amp;$B$11,"Intercompany#"&amp;$B$14,"Movement#"&amp;$B$12,"Custom1#"&amp;$B$6,"Custom2#"&amp;$B$7,"Custom3#"&amp;$B$8,"Custom4#"&amp;$B$9,"Entity#"&amp;$B127,"Account#"&amp;$P$16)),2)</f>
        <v>#VALUE!</v>
      </c>
      <c r="Q127" s="189" t="e">
        <f>ROUND(([2]!HsGetValue("FCC","Scenario#"&amp;$B$2,"Years#"&amp;$B$4,"Period#"&amp;$B$3,"View#"&amp;$B$10,"Consolidation#"&amp;$B$13,"Data Source#"&amp;$B$11,"Intercompany#"&amp;$B$14,"Movement#"&amp;$B$12,"Custom1#"&amp;$B$6,"Custom2#"&amp;$B$7,"Custom3#"&amp;$B$8,"Custom4#"&amp;$B$9,"Entity#"&amp;$B127,"Account#"&amp;$Q$15)+[2]!HsGetValue("FCC","Scenario#"&amp;$B$2,"Years#"&amp;$B$4,"Period#"&amp;$B$3,"View#"&amp;$B$10,"Consolidation#"&amp;$B$13,"Data Source#"&amp;$B$11,"Intercompany#"&amp;$B$14,"Movement#"&amp;$B$12,"Custom1#"&amp;$B$6,"Custom2#"&amp;$B$7,"Custom3#"&amp;$B$8,"Custom4#"&amp;$B$9,"Entity#"&amp;$B127,"Account#"&amp;$Q$16)),2)</f>
        <v>#VALUE!</v>
      </c>
      <c r="R127" s="189" t="e">
        <f>ROUND(([2]!HsGetValue("FCC","Scenario#"&amp;$B$2,"Years#"&amp;$B$4,"Period#"&amp;$B$3,"View#"&amp;$B$10,"Consolidation#"&amp;$B$13,"Data Source#"&amp;$B$11,"Intercompany#"&amp;$B$14,"Movement#"&amp;$B$12,"Custom1#"&amp;$B$6,"Custom2#"&amp;$B$7,"Custom3#"&amp;$B$8,"Custom4#"&amp;$B$9,"Entity#"&amp;$B127,"Account#"&amp;$R$15)+[2]!HsGetValue("FCC","Scenario#"&amp;$B$2,"Years#"&amp;$B$4,"Period#"&amp;$B$3,"View#"&amp;$B$10,"Consolidation#"&amp;$B$13,"Data Source#"&amp;$B$11,"Intercompany#"&amp;$B$14,"Movement#"&amp;$B$12,"Custom1#"&amp;$B$6,"Custom2#"&amp;$B$7,"Custom3#"&amp;$B$8,"Custom4#"&amp;$B$9,"Entity#"&amp;$B127,"Account#"&amp;$R$16)),2)</f>
        <v>#VALUE!</v>
      </c>
      <c r="S127" s="108" t="e">
        <f>ROUND(([2]!HsGetValue("FCC","Scenario#"&amp;$B$2,"Years#"&amp;$B$4,"Period#"&amp;$B$3,"View#"&amp;$B$10,"Consolidation#"&amp;$B$13,"Data Source#"&amp;$B$11,"Intercompany#"&amp;$B$14,"Movement#"&amp;$B$12,"Custom1#"&amp;$B$6,"Custom2#"&amp;$B$7,"Custom3#"&amp;$B$8,"Custom4#"&amp;$B$9,"Entity#"&amp;$B127,"Account#"&amp;$S$15)),2)</f>
        <v>#VALUE!</v>
      </c>
      <c r="T127" s="189" t="e">
        <f>ROUND(([2]!HsGetValue("FCC","Scenario#"&amp;$B$2,"Years#"&amp;$B$4,"Period#"&amp;$B$3,"View#"&amp;$B$10,"Consolidation#"&amp;$B$13,"Data Source#"&amp;$B$11,"Intercompany#"&amp;$B$14,"Movement#"&amp;$B$12,"Custom1#"&amp;$B$6,"Custom2#"&amp;$B$7,"Custom3#"&amp;$B$8,"Custom4#"&amp;$B$9,"Entity#"&amp;$B127,"Account#"&amp;$T$15)),2)</f>
        <v>#VALUE!</v>
      </c>
      <c r="U127" s="189" t="e">
        <f>ROUND(([2]!HsGetValue("FCC","Scenario#"&amp;$B$2,"Years#"&amp;$B$4,"Period#"&amp;$B$3,"View#"&amp;$B$10,"Consolidation#"&amp;$B$13,"Data Source#"&amp;$B$11,"Intercompany#"&amp;$B$14,"Movement#"&amp;$B$12,"Custom1#"&amp;$B$6,"Custom2#"&amp;$B$7,"Custom3#"&amp;$B$8,"Custom4#"&amp;$B$9,"Entity#"&amp;$B127,"Account#"&amp;$U$15)),2)</f>
        <v>#VALUE!</v>
      </c>
      <c r="V127" s="189"/>
      <c r="W127" s="108" t="e">
        <f>ROUND(([2]!HsGetValue("FCC","Scenario#"&amp;$B$2,"Years#"&amp;$B$4,"Period#"&amp;$B$3,"View#"&amp;$B$10,"Consolidation#"&amp;$B$13,"Data Source#"&amp;$B$11,"Intercompany#"&amp;$B$14,"Movement#"&amp;$B$12,"Custom1#"&amp;$B$6,"Custom2#"&amp;$B$7,"Custom3#"&amp;$B$8,"Custom4#"&amp;$B$9,"Entity#"&amp;$B127,"Account#"&amp;$W$15)),2)</f>
        <v>#VALUE!</v>
      </c>
      <c r="X127" s="189" t="e">
        <f>ROUND(([2]!HsGetValue("FCC","Scenario#"&amp;$B$2,"Years#"&amp;$B$4,"Period#"&amp;$B$3,"View#"&amp;$B$10,"Consolidation#"&amp;$B$13,"Data Source#"&amp;$B$11,"Intercompany#"&amp;$B$14,"Movement#"&amp;$B$12,"Custom1#"&amp;$B$6,"Custom2#"&amp;$B$7,"Custom3#"&amp;$B$8,"Custom4#"&amp;$B$9,"Entity#"&amp;$B127,"Account#"&amp;$X$15)),2)</f>
        <v>#VALUE!</v>
      </c>
      <c r="Y127" s="189" t="e">
        <f>ROUND(([2]!HsGetValue("FCC","Scenario#"&amp;$B$2,"Years#"&amp;$B$4,"Period#"&amp;$B$3,"View#"&amp;$B$10,"Consolidation#"&amp;$B$13,"Data Source#"&amp;$B$11,"Intercompany#"&amp;$B$14,"Movement#"&amp;$B$12,"Custom1#"&amp;$B$6,"Custom2#"&amp;$B$7,"Custom3#"&amp;$B$8,"Custom4#"&amp;$B$9,"Entity#"&amp;$B127,"Account#"&amp;$Y$15)+[2]!HsGetValue("FCC","Scenario#"&amp;$B$2,"Years#"&amp;$B$4,"Period#"&amp;$B$3,"View#"&amp;$B$10,"Consolidation#"&amp;$B$13,"Data Source#"&amp;$B$11,"Intercompany#"&amp;$B$14,"Movement#"&amp;$B$12,"Custom1#"&amp;$B$6,"Custom2#"&amp;$B$7,"Custom3#"&amp;$B$8,"Custom4#"&amp;$B$9,"Entity#"&amp;$B127,"Account#"&amp;$Y$16)),2)</f>
        <v>#VALUE!</v>
      </c>
    </row>
    <row r="128" spans="1:25" ht="15" hidden="1" customHeight="1" outlineLevel="1">
      <c r="A128" s="29" t="s">
        <v>387</v>
      </c>
      <c r="B128" s="29" t="s">
        <v>324</v>
      </c>
      <c r="C128" s="29">
        <v>87240</v>
      </c>
      <c r="D128" s="29" t="s">
        <v>161</v>
      </c>
      <c r="E128" t="s">
        <v>100</v>
      </c>
      <c r="F128" s="22" t="e">
        <f t="shared" si="6"/>
        <v>#VALUE!</v>
      </c>
      <c r="G128" s="189" t="e">
        <f>ROUND(([2]!HsGetValue("FCC","Scenario#"&amp;$B$2,"Years#"&amp;$B$4,"Period#"&amp;$B$3,"View#"&amp;$B$10,"Consolidation#"&amp;$B$13,"Data Source#"&amp;B$11,"Intercompany#"&amp;$B$14,"Movement#"&amp;$B$12,"Custom1#"&amp;$B$6,"Custom2#"&amp;$B$7,"Custom3#"&amp;$B$8,"Custom4#"&amp;$B$9,"Entity#"&amp;$B128,"Account#"&amp;$G$15)+[2]!HsGetValue("FCC","Scenario#"&amp;$B$2,"Years#"&amp;$B$4,"Period#"&amp;$B$3,"View#"&amp;$B$10,"Consolidation#"&amp;$B$13,"Data Source#"&amp;B$11,"Intercompany#"&amp;$B$14,"Movement#"&amp;$B$12,"Custom1#"&amp;$B$6,"Custom2#"&amp;$B$7,"Custom3#"&amp;$B$8,"Custom4#"&amp;$B$9,"Entity#"&amp;$B128,"Account#"&amp;$G$16)),2)</f>
        <v>#VALUE!</v>
      </c>
      <c r="H128" s="189" t="e">
        <f>ROUND(([2]!HsGetValue("FCC","Scenario#"&amp;$B$2,"Years#"&amp;$B$4,"Period#"&amp;$B$3,"View#"&amp;$B$10,"Consolidation#"&amp;$B$13,"Data Source#"&amp;$B$11,"Intercompany#"&amp;$B$14,"Movement#"&amp;$B$12,"Custom1#"&amp;$B$6,"Custom2#"&amp;$B$7,"Custom3#"&amp;$B$8,"Custom4#"&amp;$B$9,"Entity#"&amp;$B128,"Account#"&amp;$H$15)+[2]!HsGetValue("FCC","Scenario#"&amp;$B$2,"Years#"&amp;$B$4,"Period#"&amp;$B$3,"View#"&amp;$B$10,"Consolidation#"&amp;$B$13,"Data Source#"&amp;$B$11,"Intercompany#"&amp;$B$14,"Movement#"&amp;$B$12,"Custom1#"&amp;$B$6,"Custom2#"&amp;$B$7,"Custom3#"&amp;$B$8,"Custom4#"&amp;$B$9,"Entity#"&amp;$B128,"Account#"&amp;$H$16)),2)</f>
        <v>#VALUE!</v>
      </c>
      <c r="I128" s="108" t="e">
        <f>ROUND(([2]!HsGetValue("FCC","Scenario#"&amp;$B$2,"Years#"&amp;$B$4,"Period#"&amp;$B$3,"View#"&amp;$B$10,"Consolidation#"&amp;$B$13,"Data Source#"&amp;$B$11,"Intercompany#"&amp;$B$14,"Movement#"&amp;$B$12,"Custom1#"&amp;$B$6,"Custom2#"&amp;$B$7,"Custom3#"&amp;$B$8,"Custom4#"&amp;$B$9,"Entity#"&amp;$B128,"Account#"&amp;$I$15)+[2]!HsGetValue("FCC","Scenario#"&amp;$B$2,"Years#"&amp;$B$4,"Period#"&amp;$B$3,"View#"&amp;$B$10,"Consolidation#"&amp;$B$13,"Data Source#"&amp;$B$11,"Intercompany#"&amp;$B$14,"Movement#"&amp;$B$12,"Custom1#"&amp;$B$6,"Custom2#"&amp;$B$7,"Custom3#"&amp;$B$8,"Custom4#"&amp;$B$9,"Entity#"&amp;$B128,"Account#"&amp;$I$16)+[2]!HsGetValue("FCC","Scenario#"&amp;$B$2,"Years#"&amp;$B$4,"Period#"&amp;$B$3,"View#"&amp;$B$10,"Consolidation#"&amp;$B$13,"Data Source#"&amp;$B$11,"Intercompany#"&amp;$B$14,"Movement#"&amp;$B$12,"Custom1#"&amp;$B$6,"Custom2#"&amp;$B$7,"Custom3#"&amp;$B$8,"Custom4#"&amp;$B$9,"Entity#"&amp;$B128,"Account#"&amp;$I$17)),2)</f>
        <v>#VALUE!</v>
      </c>
      <c r="J128" s="191" t="e">
        <f>ROUND(([2]!HsGetValue("FCC","Scenario#"&amp;$B$2,"Years#"&amp;$B$4,"Period#"&amp;$B$3,"View#"&amp;$B$10,"Consolidation#"&amp;$B$13,"Data Source#"&amp;$B$11,"Intercompany#"&amp;$B$14,"Movement#"&amp;$B$12,"Custom1#"&amp;$B$6,"Custom2#"&amp;$B$7,"Custom3#"&amp;$B$8,"Custom4#"&amp;$B$9,"Entity#"&amp;$B128,"Account#"&amp;$J$15)+[2]!HsGetValue("FCC","Scenario#"&amp;$B$2,"Years#"&amp;$B$4,"Period#"&amp;$B$3,"View#"&amp;$B$10,"Consolidation#"&amp;$B$13,"Data Source#"&amp;$B$11,"Intercompany#"&amp;$B$14,"Movement#"&amp;$B$12,"Custom1#"&amp;$B$6,"Custom2#"&amp;$B$7,"Custom3#"&amp;$B$8,"Custom4#"&amp;$B$9,"Entity#"&amp;$B128,"Account#"&amp;$J$16)),2)</f>
        <v>#VALUE!</v>
      </c>
      <c r="K128" s="108" t="e">
        <f>ROUND(([2]!HsGetValue("FCC","Scenario#"&amp;$B$2,"Years#"&amp;$B$4,"Period#"&amp;$B$3,"View#"&amp;$B$10,"Consolidation#"&amp;$B$13,"Data Source#"&amp;$B$11,"Intercompany#"&amp;$B$14,"Movement#"&amp;$B$12,"Custom1#"&amp;$B$6,"Custom2#"&amp;$B$7,"Custom3#"&amp;$B$8,"Custom4#"&amp;$B$9,"Entity#"&amp;$B128,"Account#"&amp;$K$13)+[2]!HsGetValue("FCC","Scenario#"&amp;$B$2,"Years#"&amp;$B$4,"Period#"&amp;$B$3,"View#"&amp;$B$10,"Consolidation#"&amp;$B$13,"Data Source#"&amp;$B$11,"Intercompany#"&amp;$B$14,"Movement#"&amp;$B$12,"Custom1#"&amp;$B$6,"Custom2#"&amp;$B$7,"Custom3#"&amp;$B$8,"Custom4#"&amp;$B$9,"Entity#"&amp;$B128,"Account#"&amp;$K$14)+[2]!HsGetValue("FCC","Scenario#"&amp;$B$2,"Years#"&amp;$B$4,"Period#"&amp;$B$3,"View#"&amp;$B$10,"Consolidation#"&amp;$B$13,"Data Source#"&amp;$B$11,"Intercompany#"&amp;$B$14,"Movement#"&amp;$B$12,"Custom1#"&amp;$B$6,"Custom2#"&amp;$B$7,"Custom3#"&amp;$B$8,"Custom4#"&amp;$B$9,"Entity#"&amp;$B128,"Account#"&amp;$K$15)+[2]!HsGetValue("FCC","Scenario#"&amp;$B$2,"Years#"&amp;$B$4,"Period#"&amp;$B$3,"View#"&amp;$B$10,"Consolidation#"&amp;$B$13,"Data Source#"&amp;$B$11,"Intercompany#"&amp;$B$14,"Movement#"&amp;$B$12,"Custom1#"&amp;$B$6,"Custom2#"&amp;$B$7,"Custom3#"&amp;$B$8,"Custom4#"&amp;$B$9,"Entity#"&amp;$B128,"Account#"&amp;$K$16)+[2]!HsGetValue("FCC","Scenario#"&amp;$B$2,"Years#"&amp;$B$4,"Period#"&amp;$B$3,"View#"&amp;$B$10,"Consolidation#"&amp;$B$13,"Data Source#"&amp;$B$11,"Intercompany#"&amp;$B$14,"Movement#"&amp;$B$12,"Custom1#"&amp;$B$6,"Custom2#"&amp;$B$7,"Custom3#"&amp;$B$8,"Custom4#"&amp;$B$9,"Entity#"&amp;$B128,"Account#"&amp;$K$17)+[2]!HsGetValue("FCC","Scenario#"&amp;$B$2,"Years#"&amp;$B$4,"Period#"&amp;$B$3,"View#"&amp;$B$10,"Consolidation#"&amp;$B$13,"Data Source#"&amp;$B$11,"Intercompany#"&amp;$B$14,"Movement#"&amp;$B$12,"Custom1#"&amp;$B$6,"Custom2#"&amp;$B$7,"Custom3#"&amp;$B$8,"Custom4#"&amp;$B$9,"Entity#"&amp;$B128,"Account#"&amp;$K$18)),2)</f>
        <v>#VALUE!</v>
      </c>
      <c r="L128" s="108" t="e">
        <f>ROUND(([2]!HsGetValue("FCC","Scenario#"&amp;$B$2,"Years#"&amp;$B$4,"Period#"&amp;$B$3,"View#"&amp;$B$10,"Consolidation#"&amp;$B$13,"Data Source#"&amp;$B$11,"Intercompany#"&amp;$B$14,"Movement#"&amp;$B$12,"Custom1#"&amp;$B$6,"Custom2#"&amp;$B$7,"Custom3#"&amp;$B$8,"Custom4#"&amp;$B$9,"Entity#"&amp;$B128,"Account#"&amp;$L$17)+[2]!HsGetValue("FCC","Scenario#"&amp;$B$2,"Years#"&amp;$B$4,"Period#"&amp;$B$3,"View#"&amp;$B$10,"Consolidation#"&amp;$B$13,"Data Source#"&amp;$B$11,"Intercompany#"&amp;$B$14,"Movement#"&amp;$B$12,"Custom1#"&amp;$B$6,"Custom2#"&amp;$B$7,"Custom3#"&amp;$B$8,"Custom4#"&amp;$B$9,"Entity#"&amp;$B128,"Account#"&amp;$L$18)),2)</f>
        <v>#VALUE!</v>
      </c>
      <c r="M128" s="189" t="e">
        <f>ROUND(([2]!HsGetValue("FCC","Scenario#"&amp;$B$2,"Years#"&amp;$B$4,"Period#"&amp;$B$3,"View#"&amp;$B$10,"Consolidation#"&amp;$B$13,"Data Source#"&amp;$B$11,"Intercompany#"&amp;$B$14,"Movement#"&amp;$B$12,"Custom1#"&amp;$B$6,"Custom2#"&amp;$B$7,"Custom3#"&amp;$B$8,"Custom4#"&amp;$B$9,"Entity#"&amp;$B128,"Account#"&amp;$M$15)+[2]!HsGetValue("FCC","Scenario#"&amp;$B$2,"Years#"&amp;$B$4,"Period#"&amp;$B$3,"View#"&amp;$B$10,"Consolidation#"&amp;$B$13,"Data Source#"&amp;$B$11,"Intercompany#"&amp;$B$14,"Movement#"&amp;$B$12,"Custom1#"&amp;$B$6,"Custom2#"&amp;$B$7,"Custom3#"&amp;$B$8,"Custom4#"&amp;$B$9,"Entity#"&amp;$B128,"Account#"&amp;$M$16)),2)</f>
        <v>#VALUE!</v>
      </c>
      <c r="N128" s="189" t="e">
        <f>ROUND(([2]!HsGetValue("FCC","Scenario#"&amp;$B$2,"Years#"&amp;$B$4,"Period#"&amp;$B$3,"View#"&amp;$B$10,"Consolidation#"&amp;$B$13,"Data Source#"&amp;$B$11,"Intercompany#"&amp;$B$14,"Movement#"&amp;$B$12,"Custom1#"&amp;$B$6,"Custom2#"&amp;$B$7,"Custom3#"&amp;$B$8,"Custom4#"&amp;$B$9,"Entity#"&amp;$B128,"Account#"&amp;$N$16)+[2]!HsGetValue("FCC","Scenario#"&amp;$B$2,"Years#"&amp;$B$4,"Period#"&amp;$B$3,"View#"&amp;$B$10,"Consolidation#"&amp;$B$13,"Data Source#"&amp;$B$11,"Intercompany#"&amp;$B$14,"Movement#"&amp;$B$12,"Custom1#"&amp;$B$6,"Custom2#"&amp;$B$7,"Custom3#"&amp;$B$8,"Custom4#"&amp;$B$9,"Entity#"&amp;$B128,"Account#"&amp;$N$17)+[2]!HsGetValue("FCC","Scenario#"&amp;$B$2,"Years#"&amp;$B$4,"Period#"&amp;$B$3,"View#"&amp;$B$10,"Consolidation#"&amp;$B$13,"Data Source#"&amp;$B$11,"Intercompany#"&amp;$B$14,"Movement#"&amp;$B$12,"Custom1#"&amp;$B$6,"Custom2#"&amp;$B$7,"Custom3#"&amp;$B$8,"Custom4#"&amp;$B$9,"Entity#"&amp;$B128,"Account#"&amp;$N$18)),2)</f>
        <v>#VALUE!</v>
      </c>
      <c r="O128" s="189" t="e">
        <f>ROUND(([2]!HsGetValue("FCC","Scenario#"&amp;$B$2,"Years#"&amp;$B$4,"Period#"&amp;$B$3,"View#"&amp;$B$10,"Consolidation#"&amp;$B$13,"Data Source#"&amp;$B$11,"Intercompany#"&amp;$B$14,"Movement#"&amp;$B$12,"Custom1#"&amp;$B$6,"Custom2#"&amp;$B$7,"Custom3#"&amp;$B$8,"Custom4#"&amp;$B$9,"Entity#"&amp;$B128,"Account#"&amp;$O$15)),2)</f>
        <v>#VALUE!</v>
      </c>
      <c r="P128" s="189" t="e">
        <f>ROUND(([2]!HsGetValue("FCC","Scenario#"&amp;$B$2,"Years#"&amp;$B$4,"Period#"&amp;$B$3,"View#"&amp;$B$10,"Consolidation#"&amp;$B$13,"Data Source#"&amp;$B$11,"Intercompany#"&amp;$B$14,"Movement#"&amp;$B$12,"Custom1#"&amp;$B$6,"Custom2#"&amp;$B$7,"Custom3#"&amp;$B$8,"Custom4#"&amp;$B$9,"Entity#"&amp;$B128,"Account#"&amp;$P$15)+[2]!HsGetValue("FCC","Scenario#"&amp;$B$2,"Years#"&amp;$B$4,"Period#"&amp;$B$3,"View#"&amp;$B$10,"Consolidation#"&amp;$B$13,"Data Source#"&amp;$B$11,"Intercompany#"&amp;$B$14,"Movement#"&amp;$B$12,"Custom1#"&amp;$B$6,"Custom2#"&amp;$B$7,"Custom3#"&amp;$B$8,"Custom4#"&amp;$B$9,"Entity#"&amp;$B128,"Account#"&amp;$P$16)),2)</f>
        <v>#VALUE!</v>
      </c>
      <c r="Q128" s="189" t="e">
        <f>ROUND(([2]!HsGetValue("FCC","Scenario#"&amp;$B$2,"Years#"&amp;$B$4,"Period#"&amp;$B$3,"View#"&amp;$B$10,"Consolidation#"&amp;$B$13,"Data Source#"&amp;$B$11,"Intercompany#"&amp;$B$14,"Movement#"&amp;$B$12,"Custom1#"&amp;$B$6,"Custom2#"&amp;$B$7,"Custom3#"&amp;$B$8,"Custom4#"&amp;$B$9,"Entity#"&amp;$B128,"Account#"&amp;$Q$15)+[2]!HsGetValue("FCC","Scenario#"&amp;$B$2,"Years#"&amp;$B$4,"Period#"&amp;$B$3,"View#"&amp;$B$10,"Consolidation#"&amp;$B$13,"Data Source#"&amp;$B$11,"Intercompany#"&amp;$B$14,"Movement#"&amp;$B$12,"Custom1#"&amp;$B$6,"Custom2#"&amp;$B$7,"Custom3#"&amp;$B$8,"Custom4#"&amp;$B$9,"Entity#"&amp;$B128,"Account#"&amp;$Q$16)),2)</f>
        <v>#VALUE!</v>
      </c>
      <c r="R128" s="189" t="e">
        <f>ROUND(([2]!HsGetValue("FCC","Scenario#"&amp;$B$2,"Years#"&amp;$B$4,"Period#"&amp;$B$3,"View#"&amp;$B$10,"Consolidation#"&amp;$B$13,"Data Source#"&amp;$B$11,"Intercompany#"&amp;$B$14,"Movement#"&amp;$B$12,"Custom1#"&amp;$B$6,"Custom2#"&amp;$B$7,"Custom3#"&amp;$B$8,"Custom4#"&amp;$B$9,"Entity#"&amp;$B128,"Account#"&amp;$R$15)+[2]!HsGetValue("FCC","Scenario#"&amp;$B$2,"Years#"&amp;$B$4,"Period#"&amp;$B$3,"View#"&amp;$B$10,"Consolidation#"&amp;$B$13,"Data Source#"&amp;$B$11,"Intercompany#"&amp;$B$14,"Movement#"&amp;$B$12,"Custom1#"&amp;$B$6,"Custom2#"&amp;$B$7,"Custom3#"&amp;$B$8,"Custom4#"&amp;$B$9,"Entity#"&amp;$B128,"Account#"&amp;$R$16)),2)</f>
        <v>#VALUE!</v>
      </c>
      <c r="S128" s="108" t="e">
        <f>ROUND(([2]!HsGetValue("FCC","Scenario#"&amp;$B$2,"Years#"&amp;$B$4,"Period#"&amp;$B$3,"View#"&amp;$B$10,"Consolidation#"&amp;$B$13,"Data Source#"&amp;$B$11,"Intercompany#"&amp;$B$14,"Movement#"&amp;$B$12,"Custom1#"&amp;$B$6,"Custom2#"&amp;$B$7,"Custom3#"&amp;$B$8,"Custom4#"&amp;$B$9,"Entity#"&amp;$B128,"Account#"&amp;$S$15)),2)</f>
        <v>#VALUE!</v>
      </c>
      <c r="T128" s="189" t="e">
        <f>ROUND(([2]!HsGetValue("FCC","Scenario#"&amp;$B$2,"Years#"&amp;$B$4,"Period#"&amp;$B$3,"View#"&amp;$B$10,"Consolidation#"&amp;$B$13,"Data Source#"&amp;$B$11,"Intercompany#"&amp;$B$14,"Movement#"&amp;$B$12,"Custom1#"&amp;$B$6,"Custom2#"&amp;$B$7,"Custom3#"&amp;$B$8,"Custom4#"&amp;$B$9,"Entity#"&amp;$B128,"Account#"&amp;$T$15)),2)</f>
        <v>#VALUE!</v>
      </c>
      <c r="U128" s="189" t="e">
        <f>ROUND(([2]!HsGetValue("FCC","Scenario#"&amp;$B$2,"Years#"&amp;$B$4,"Period#"&amp;$B$3,"View#"&amp;$B$10,"Consolidation#"&amp;$B$13,"Data Source#"&amp;$B$11,"Intercompany#"&amp;$B$14,"Movement#"&amp;$B$12,"Custom1#"&amp;$B$6,"Custom2#"&amp;$B$7,"Custom3#"&amp;$B$8,"Custom4#"&amp;$B$9,"Entity#"&amp;$B128,"Account#"&amp;$U$15)),2)</f>
        <v>#VALUE!</v>
      </c>
      <c r="V128" s="189"/>
      <c r="W128" s="108" t="e">
        <f>ROUND(([2]!HsGetValue("FCC","Scenario#"&amp;$B$2,"Years#"&amp;$B$4,"Period#"&amp;$B$3,"View#"&amp;$B$10,"Consolidation#"&amp;$B$13,"Data Source#"&amp;$B$11,"Intercompany#"&amp;$B$14,"Movement#"&amp;$B$12,"Custom1#"&amp;$B$6,"Custom2#"&amp;$B$7,"Custom3#"&amp;$B$8,"Custom4#"&amp;$B$9,"Entity#"&amp;$B128,"Account#"&amp;$W$15)),2)</f>
        <v>#VALUE!</v>
      </c>
      <c r="X128" s="189" t="e">
        <f>ROUND(([2]!HsGetValue("FCC","Scenario#"&amp;$B$2,"Years#"&amp;$B$4,"Period#"&amp;$B$3,"View#"&amp;$B$10,"Consolidation#"&amp;$B$13,"Data Source#"&amp;$B$11,"Intercompany#"&amp;$B$14,"Movement#"&amp;$B$12,"Custom1#"&amp;$B$6,"Custom2#"&amp;$B$7,"Custom3#"&amp;$B$8,"Custom4#"&amp;$B$9,"Entity#"&amp;$B128,"Account#"&amp;$X$15)),2)</f>
        <v>#VALUE!</v>
      </c>
      <c r="Y128" s="189" t="e">
        <f>ROUND(([2]!HsGetValue("FCC","Scenario#"&amp;$B$2,"Years#"&amp;$B$4,"Period#"&amp;$B$3,"View#"&amp;$B$10,"Consolidation#"&amp;$B$13,"Data Source#"&amp;$B$11,"Intercompany#"&amp;$B$14,"Movement#"&amp;$B$12,"Custom1#"&amp;$B$6,"Custom2#"&amp;$B$7,"Custom3#"&amp;$B$8,"Custom4#"&amp;$B$9,"Entity#"&amp;$B128,"Account#"&amp;$Y$15)+[2]!HsGetValue("FCC","Scenario#"&amp;$B$2,"Years#"&amp;$B$4,"Period#"&amp;$B$3,"View#"&amp;$B$10,"Consolidation#"&amp;$B$13,"Data Source#"&amp;$B$11,"Intercompany#"&amp;$B$14,"Movement#"&amp;$B$12,"Custom1#"&amp;$B$6,"Custom2#"&amp;$B$7,"Custom3#"&amp;$B$8,"Custom4#"&amp;$B$9,"Entity#"&amp;$B128,"Account#"&amp;$Y$16)),2)</f>
        <v>#VALUE!</v>
      </c>
    </row>
    <row r="129" spans="1:25" ht="15" hidden="1" customHeight="1" outlineLevel="1">
      <c r="A129" s="29" t="s">
        <v>387</v>
      </c>
      <c r="B129" s="29" t="s">
        <v>325</v>
      </c>
      <c r="C129" s="29">
        <v>87640</v>
      </c>
      <c r="D129" s="29" t="s">
        <v>161</v>
      </c>
      <c r="E129" t="s">
        <v>101</v>
      </c>
      <c r="F129" s="22" t="e">
        <f t="shared" si="6"/>
        <v>#VALUE!</v>
      </c>
      <c r="G129" s="189" t="e">
        <f>ROUND(([2]!HsGetValue("FCC","Scenario#"&amp;$B$2,"Years#"&amp;$B$4,"Period#"&amp;$B$3,"View#"&amp;$B$10,"Consolidation#"&amp;$B$13,"Data Source#"&amp;B$11,"Intercompany#"&amp;$B$14,"Movement#"&amp;$B$12,"Custom1#"&amp;$B$6,"Custom2#"&amp;$B$7,"Custom3#"&amp;$B$8,"Custom4#"&amp;$B$9,"Entity#"&amp;$B129,"Account#"&amp;$G$15)+[2]!HsGetValue("FCC","Scenario#"&amp;$B$2,"Years#"&amp;$B$4,"Period#"&amp;$B$3,"View#"&amp;$B$10,"Consolidation#"&amp;$B$13,"Data Source#"&amp;B$11,"Intercompany#"&amp;$B$14,"Movement#"&amp;$B$12,"Custom1#"&amp;$B$6,"Custom2#"&amp;$B$7,"Custom3#"&amp;$B$8,"Custom4#"&amp;$B$9,"Entity#"&amp;$B129,"Account#"&amp;$G$16)),2)</f>
        <v>#VALUE!</v>
      </c>
      <c r="H129" s="189" t="e">
        <f>ROUND(([2]!HsGetValue("FCC","Scenario#"&amp;$B$2,"Years#"&amp;$B$4,"Period#"&amp;$B$3,"View#"&amp;$B$10,"Consolidation#"&amp;$B$13,"Data Source#"&amp;$B$11,"Intercompany#"&amp;$B$14,"Movement#"&amp;$B$12,"Custom1#"&amp;$B$6,"Custom2#"&amp;$B$7,"Custom3#"&amp;$B$8,"Custom4#"&amp;$B$9,"Entity#"&amp;$B129,"Account#"&amp;$H$15)+[2]!HsGetValue("FCC","Scenario#"&amp;$B$2,"Years#"&amp;$B$4,"Period#"&amp;$B$3,"View#"&amp;$B$10,"Consolidation#"&amp;$B$13,"Data Source#"&amp;$B$11,"Intercompany#"&amp;$B$14,"Movement#"&amp;$B$12,"Custom1#"&amp;$B$6,"Custom2#"&amp;$B$7,"Custom3#"&amp;$B$8,"Custom4#"&amp;$B$9,"Entity#"&amp;$B129,"Account#"&amp;$H$16)),2)</f>
        <v>#VALUE!</v>
      </c>
      <c r="I129" s="108" t="e">
        <f>ROUND(([2]!HsGetValue("FCC","Scenario#"&amp;$B$2,"Years#"&amp;$B$4,"Period#"&amp;$B$3,"View#"&amp;$B$10,"Consolidation#"&amp;$B$13,"Data Source#"&amp;$B$11,"Intercompany#"&amp;$B$14,"Movement#"&amp;$B$12,"Custom1#"&amp;$B$6,"Custom2#"&amp;$B$7,"Custom3#"&amp;$B$8,"Custom4#"&amp;$B$9,"Entity#"&amp;$B129,"Account#"&amp;$I$15)+[2]!HsGetValue("FCC","Scenario#"&amp;$B$2,"Years#"&amp;$B$4,"Period#"&amp;$B$3,"View#"&amp;$B$10,"Consolidation#"&amp;$B$13,"Data Source#"&amp;$B$11,"Intercompany#"&amp;$B$14,"Movement#"&amp;$B$12,"Custom1#"&amp;$B$6,"Custom2#"&amp;$B$7,"Custom3#"&amp;$B$8,"Custom4#"&amp;$B$9,"Entity#"&amp;$B129,"Account#"&amp;$I$16)+[2]!HsGetValue("FCC","Scenario#"&amp;$B$2,"Years#"&amp;$B$4,"Period#"&amp;$B$3,"View#"&amp;$B$10,"Consolidation#"&amp;$B$13,"Data Source#"&amp;$B$11,"Intercompany#"&amp;$B$14,"Movement#"&amp;$B$12,"Custom1#"&amp;$B$6,"Custom2#"&amp;$B$7,"Custom3#"&amp;$B$8,"Custom4#"&amp;$B$9,"Entity#"&amp;$B129,"Account#"&amp;$I$17)),2)</f>
        <v>#VALUE!</v>
      </c>
      <c r="J129" s="191" t="e">
        <f>ROUND(([2]!HsGetValue("FCC","Scenario#"&amp;$B$2,"Years#"&amp;$B$4,"Period#"&amp;$B$3,"View#"&amp;$B$10,"Consolidation#"&amp;$B$13,"Data Source#"&amp;$B$11,"Intercompany#"&amp;$B$14,"Movement#"&amp;$B$12,"Custom1#"&amp;$B$6,"Custom2#"&amp;$B$7,"Custom3#"&amp;$B$8,"Custom4#"&amp;$B$9,"Entity#"&amp;$B129,"Account#"&amp;$J$15)+[2]!HsGetValue("FCC","Scenario#"&amp;$B$2,"Years#"&amp;$B$4,"Period#"&amp;$B$3,"View#"&amp;$B$10,"Consolidation#"&amp;$B$13,"Data Source#"&amp;$B$11,"Intercompany#"&amp;$B$14,"Movement#"&amp;$B$12,"Custom1#"&amp;$B$6,"Custom2#"&amp;$B$7,"Custom3#"&amp;$B$8,"Custom4#"&amp;$B$9,"Entity#"&amp;$B129,"Account#"&amp;$J$16)),2)</f>
        <v>#VALUE!</v>
      </c>
      <c r="K129" s="108" t="e">
        <f>ROUND(([2]!HsGetValue("FCC","Scenario#"&amp;$B$2,"Years#"&amp;$B$4,"Period#"&amp;$B$3,"View#"&amp;$B$10,"Consolidation#"&amp;$B$13,"Data Source#"&amp;$B$11,"Intercompany#"&amp;$B$14,"Movement#"&amp;$B$12,"Custom1#"&amp;$B$6,"Custom2#"&amp;$B$7,"Custom3#"&amp;$B$8,"Custom4#"&amp;$B$9,"Entity#"&amp;$B129,"Account#"&amp;$K$13)+[2]!HsGetValue("FCC","Scenario#"&amp;$B$2,"Years#"&amp;$B$4,"Period#"&amp;$B$3,"View#"&amp;$B$10,"Consolidation#"&amp;$B$13,"Data Source#"&amp;$B$11,"Intercompany#"&amp;$B$14,"Movement#"&amp;$B$12,"Custom1#"&amp;$B$6,"Custom2#"&amp;$B$7,"Custom3#"&amp;$B$8,"Custom4#"&amp;$B$9,"Entity#"&amp;$B129,"Account#"&amp;$K$14)+[2]!HsGetValue("FCC","Scenario#"&amp;$B$2,"Years#"&amp;$B$4,"Period#"&amp;$B$3,"View#"&amp;$B$10,"Consolidation#"&amp;$B$13,"Data Source#"&amp;$B$11,"Intercompany#"&amp;$B$14,"Movement#"&amp;$B$12,"Custom1#"&amp;$B$6,"Custom2#"&amp;$B$7,"Custom3#"&amp;$B$8,"Custom4#"&amp;$B$9,"Entity#"&amp;$B129,"Account#"&amp;$K$15)+[2]!HsGetValue("FCC","Scenario#"&amp;$B$2,"Years#"&amp;$B$4,"Period#"&amp;$B$3,"View#"&amp;$B$10,"Consolidation#"&amp;$B$13,"Data Source#"&amp;$B$11,"Intercompany#"&amp;$B$14,"Movement#"&amp;$B$12,"Custom1#"&amp;$B$6,"Custom2#"&amp;$B$7,"Custom3#"&amp;$B$8,"Custom4#"&amp;$B$9,"Entity#"&amp;$B129,"Account#"&amp;$K$16)+[2]!HsGetValue("FCC","Scenario#"&amp;$B$2,"Years#"&amp;$B$4,"Period#"&amp;$B$3,"View#"&amp;$B$10,"Consolidation#"&amp;$B$13,"Data Source#"&amp;$B$11,"Intercompany#"&amp;$B$14,"Movement#"&amp;$B$12,"Custom1#"&amp;$B$6,"Custom2#"&amp;$B$7,"Custom3#"&amp;$B$8,"Custom4#"&amp;$B$9,"Entity#"&amp;$B129,"Account#"&amp;$K$17)+[2]!HsGetValue("FCC","Scenario#"&amp;$B$2,"Years#"&amp;$B$4,"Period#"&amp;$B$3,"View#"&amp;$B$10,"Consolidation#"&amp;$B$13,"Data Source#"&amp;$B$11,"Intercompany#"&amp;$B$14,"Movement#"&amp;$B$12,"Custom1#"&amp;$B$6,"Custom2#"&amp;$B$7,"Custom3#"&amp;$B$8,"Custom4#"&amp;$B$9,"Entity#"&amp;$B129,"Account#"&amp;$K$18)),2)</f>
        <v>#VALUE!</v>
      </c>
      <c r="L129" s="108" t="e">
        <f>ROUND(([2]!HsGetValue("FCC","Scenario#"&amp;$B$2,"Years#"&amp;$B$4,"Period#"&amp;$B$3,"View#"&amp;$B$10,"Consolidation#"&amp;$B$13,"Data Source#"&amp;$B$11,"Intercompany#"&amp;$B$14,"Movement#"&amp;$B$12,"Custom1#"&amp;$B$6,"Custom2#"&amp;$B$7,"Custom3#"&amp;$B$8,"Custom4#"&amp;$B$9,"Entity#"&amp;$B129,"Account#"&amp;$L$17)+[2]!HsGetValue("FCC","Scenario#"&amp;$B$2,"Years#"&amp;$B$4,"Period#"&amp;$B$3,"View#"&amp;$B$10,"Consolidation#"&amp;$B$13,"Data Source#"&amp;$B$11,"Intercompany#"&amp;$B$14,"Movement#"&amp;$B$12,"Custom1#"&amp;$B$6,"Custom2#"&amp;$B$7,"Custom3#"&amp;$B$8,"Custom4#"&amp;$B$9,"Entity#"&amp;$B129,"Account#"&amp;$L$18)),2)</f>
        <v>#VALUE!</v>
      </c>
      <c r="M129" s="189" t="e">
        <f>ROUND(([2]!HsGetValue("FCC","Scenario#"&amp;$B$2,"Years#"&amp;$B$4,"Period#"&amp;$B$3,"View#"&amp;$B$10,"Consolidation#"&amp;$B$13,"Data Source#"&amp;$B$11,"Intercompany#"&amp;$B$14,"Movement#"&amp;$B$12,"Custom1#"&amp;$B$6,"Custom2#"&amp;$B$7,"Custom3#"&amp;$B$8,"Custom4#"&amp;$B$9,"Entity#"&amp;$B129,"Account#"&amp;$M$15)+[2]!HsGetValue("FCC","Scenario#"&amp;$B$2,"Years#"&amp;$B$4,"Period#"&amp;$B$3,"View#"&amp;$B$10,"Consolidation#"&amp;$B$13,"Data Source#"&amp;$B$11,"Intercompany#"&amp;$B$14,"Movement#"&amp;$B$12,"Custom1#"&amp;$B$6,"Custom2#"&amp;$B$7,"Custom3#"&amp;$B$8,"Custom4#"&amp;$B$9,"Entity#"&amp;$B129,"Account#"&amp;$M$16)),2)</f>
        <v>#VALUE!</v>
      </c>
      <c r="N129" s="189" t="e">
        <f>ROUND(([2]!HsGetValue("FCC","Scenario#"&amp;$B$2,"Years#"&amp;$B$4,"Period#"&amp;$B$3,"View#"&amp;$B$10,"Consolidation#"&amp;$B$13,"Data Source#"&amp;$B$11,"Intercompany#"&amp;$B$14,"Movement#"&amp;$B$12,"Custom1#"&amp;$B$6,"Custom2#"&amp;$B$7,"Custom3#"&amp;$B$8,"Custom4#"&amp;$B$9,"Entity#"&amp;$B129,"Account#"&amp;$N$16)+[2]!HsGetValue("FCC","Scenario#"&amp;$B$2,"Years#"&amp;$B$4,"Period#"&amp;$B$3,"View#"&amp;$B$10,"Consolidation#"&amp;$B$13,"Data Source#"&amp;$B$11,"Intercompany#"&amp;$B$14,"Movement#"&amp;$B$12,"Custom1#"&amp;$B$6,"Custom2#"&amp;$B$7,"Custom3#"&amp;$B$8,"Custom4#"&amp;$B$9,"Entity#"&amp;$B129,"Account#"&amp;$N$17)+[2]!HsGetValue("FCC","Scenario#"&amp;$B$2,"Years#"&amp;$B$4,"Period#"&amp;$B$3,"View#"&amp;$B$10,"Consolidation#"&amp;$B$13,"Data Source#"&amp;$B$11,"Intercompany#"&amp;$B$14,"Movement#"&amp;$B$12,"Custom1#"&amp;$B$6,"Custom2#"&amp;$B$7,"Custom3#"&amp;$B$8,"Custom4#"&amp;$B$9,"Entity#"&amp;$B129,"Account#"&amp;$N$18)),2)</f>
        <v>#VALUE!</v>
      </c>
      <c r="O129" s="189" t="e">
        <f>ROUND(([2]!HsGetValue("FCC","Scenario#"&amp;$B$2,"Years#"&amp;$B$4,"Period#"&amp;$B$3,"View#"&amp;$B$10,"Consolidation#"&amp;$B$13,"Data Source#"&amp;$B$11,"Intercompany#"&amp;$B$14,"Movement#"&amp;$B$12,"Custom1#"&amp;$B$6,"Custom2#"&amp;$B$7,"Custom3#"&amp;$B$8,"Custom4#"&amp;$B$9,"Entity#"&amp;$B129,"Account#"&amp;$O$15)),2)</f>
        <v>#VALUE!</v>
      </c>
      <c r="P129" s="189" t="e">
        <f>ROUND(([2]!HsGetValue("FCC","Scenario#"&amp;$B$2,"Years#"&amp;$B$4,"Period#"&amp;$B$3,"View#"&amp;$B$10,"Consolidation#"&amp;$B$13,"Data Source#"&amp;$B$11,"Intercompany#"&amp;$B$14,"Movement#"&amp;$B$12,"Custom1#"&amp;$B$6,"Custom2#"&amp;$B$7,"Custom3#"&amp;$B$8,"Custom4#"&amp;$B$9,"Entity#"&amp;$B129,"Account#"&amp;$P$15)+[2]!HsGetValue("FCC","Scenario#"&amp;$B$2,"Years#"&amp;$B$4,"Period#"&amp;$B$3,"View#"&amp;$B$10,"Consolidation#"&amp;$B$13,"Data Source#"&amp;$B$11,"Intercompany#"&amp;$B$14,"Movement#"&amp;$B$12,"Custom1#"&amp;$B$6,"Custom2#"&amp;$B$7,"Custom3#"&amp;$B$8,"Custom4#"&amp;$B$9,"Entity#"&amp;$B129,"Account#"&amp;$P$16)),2)</f>
        <v>#VALUE!</v>
      </c>
      <c r="Q129" s="189" t="e">
        <f>ROUND(([2]!HsGetValue("FCC","Scenario#"&amp;$B$2,"Years#"&amp;$B$4,"Period#"&amp;$B$3,"View#"&amp;$B$10,"Consolidation#"&amp;$B$13,"Data Source#"&amp;$B$11,"Intercompany#"&amp;$B$14,"Movement#"&amp;$B$12,"Custom1#"&amp;$B$6,"Custom2#"&amp;$B$7,"Custom3#"&amp;$B$8,"Custom4#"&amp;$B$9,"Entity#"&amp;$B129,"Account#"&amp;$Q$15)+[2]!HsGetValue("FCC","Scenario#"&amp;$B$2,"Years#"&amp;$B$4,"Period#"&amp;$B$3,"View#"&amp;$B$10,"Consolidation#"&amp;$B$13,"Data Source#"&amp;$B$11,"Intercompany#"&amp;$B$14,"Movement#"&amp;$B$12,"Custom1#"&amp;$B$6,"Custom2#"&amp;$B$7,"Custom3#"&amp;$B$8,"Custom4#"&amp;$B$9,"Entity#"&amp;$B129,"Account#"&amp;$Q$16)),2)</f>
        <v>#VALUE!</v>
      </c>
      <c r="R129" s="189" t="e">
        <f>ROUND(([2]!HsGetValue("FCC","Scenario#"&amp;$B$2,"Years#"&amp;$B$4,"Period#"&amp;$B$3,"View#"&amp;$B$10,"Consolidation#"&amp;$B$13,"Data Source#"&amp;$B$11,"Intercompany#"&amp;$B$14,"Movement#"&amp;$B$12,"Custom1#"&amp;$B$6,"Custom2#"&amp;$B$7,"Custom3#"&amp;$B$8,"Custom4#"&amp;$B$9,"Entity#"&amp;$B129,"Account#"&amp;$R$15)+[2]!HsGetValue("FCC","Scenario#"&amp;$B$2,"Years#"&amp;$B$4,"Period#"&amp;$B$3,"View#"&amp;$B$10,"Consolidation#"&amp;$B$13,"Data Source#"&amp;$B$11,"Intercompany#"&amp;$B$14,"Movement#"&amp;$B$12,"Custom1#"&amp;$B$6,"Custom2#"&amp;$B$7,"Custom3#"&amp;$B$8,"Custom4#"&amp;$B$9,"Entity#"&amp;$B129,"Account#"&amp;$R$16)),2)</f>
        <v>#VALUE!</v>
      </c>
      <c r="S129" s="108" t="e">
        <f>ROUND(([2]!HsGetValue("FCC","Scenario#"&amp;$B$2,"Years#"&amp;$B$4,"Period#"&amp;$B$3,"View#"&amp;$B$10,"Consolidation#"&amp;$B$13,"Data Source#"&amp;$B$11,"Intercompany#"&amp;$B$14,"Movement#"&amp;$B$12,"Custom1#"&amp;$B$6,"Custom2#"&amp;$B$7,"Custom3#"&amp;$B$8,"Custom4#"&amp;$B$9,"Entity#"&amp;$B129,"Account#"&amp;$S$15)),2)</f>
        <v>#VALUE!</v>
      </c>
      <c r="T129" s="189" t="e">
        <f>ROUND(([2]!HsGetValue("FCC","Scenario#"&amp;$B$2,"Years#"&amp;$B$4,"Period#"&amp;$B$3,"View#"&amp;$B$10,"Consolidation#"&amp;$B$13,"Data Source#"&amp;$B$11,"Intercompany#"&amp;$B$14,"Movement#"&amp;$B$12,"Custom1#"&amp;$B$6,"Custom2#"&amp;$B$7,"Custom3#"&amp;$B$8,"Custom4#"&amp;$B$9,"Entity#"&amp;$B129,"Account#"&amp;$T$15)),2)</f>
        <v>#VALUE!</v>
      </c>
      <c r="U129" s="189" t="e">
        <f>ROUND(([2]!HsGetValue("FCC","Scenario#"&amp;$B$2,"Years#"&amp;$B$4,"Period#"&amp;$B$3,"View#"&amp;$B$10,"Consolidation#"&amp;$B$13,"Data Source#"&amp;$B$11,"Intercompany#"&amp;$B$14,"Movement#"&amp;$B$12,"Custom1#"&amp;$B$6,"Custom2#"&amp;$B$7,"Custom3#"&amp;$B$8,"Custom4#"&amp;$B$9,"Entity#"&amp;$B129,"Account#"&amp;$U$15)),2)</f>
        <v>#VALUE!</v>
      </c>
      <c r="V129" s="189"/>
      <c r="W129" s="108" t="e">
        <f>ROUND(([2]!HsGetValue("FCC","Scenario#"&amp;$B$2,"Years#"&amp;$B$4,"Period#"&amp;$B$3,"View#"&amp;$B$10,"Consolidation#"&amp;$B$13,"Data Source#"&amp;$B$11,"Intercompany#"&amp;$B$14,"Movement#"&amp;$B$12,"Custom1#"&amp;$B$6,"Custom2#"&amp;$B$7,"Custom3#"&amp;$B$8,"Custom4#"&amp;$B$9,"Entity#"&amp;$B129,"Account#"&amp;$W$15)),2)</f>
        <v>#VALUE!</v>
      </c>
      <c r="X129" s="189" t="e">
        <f>ROUND(([2]!HsGetValue("FCC","Scenario#"&amp;$B$2,"Years#"&amp;$B$4,"Period#"&amp;$B$3,"View#"&amp;$B$10,"Consolidation#"&amp;$B$13,"Data Source#"&amp;$B$11,"Intercompany#"&amp;$B$14,"Movement#"&amp;$B$12,"Custom1#"&amp;$B$6,"Custom2#"&amp;$B$7,"Custom3#"&amp;$B$8,"Custom4#"&amp;$B$9,"Entity#"&amp;$B129,"Account#"&amp;$X$15)),2)</f>
        <v>#VALUE!</v>
      </c>
      <c r="Y129" s="189" t="e">
        <f>ROUND(([2]!HsGetValue("FCC","Scenario#"&amp;$B$2,"Years#"&amp;$B$4,"Period#"&amp;$B$3,"View#"&amp;$B$10,"Consolidation#"&amp;$B$13,"Data Source#"&amp;$B$11,"Intercompany#"&amp;$B$14,"Movement#"&amp;$B$12,"Custom1#"&amp;$B$6,"Custom2#"&amp;$B$7,"Custom3#"&amp;$B$8,"Custom4#"&amp;$B$9,"Entity#"&amp;$B129,"Account#"&amp;$Y$15)+[2]!HsGetValue("FCC","Scenario#"&amp;$B$2,"Years#"&amp;$B$4,"Period#"&amp;$B$3,"View#"&amp;$B$10,"Consolidation#"&amp;$B$13,"Data Source#"&amp;$B$11,"Intercompany#"&amp;$B$14,"Movement#"&amp;$B$12,"Custom1#"&amp;$B$6,"Custom2#"&amp;$B$7,"Custom3#"&amp;$B$8,"Custom4#"&amp;$B$9,"Entity#"&amp;$B129,"Account#"&amp;$Y$16)),2)</f>
        <v>#VALUE!</v>
      </c>
    </row>
    <row r="130" spans="1:25" ht="15" hidden="1" customHeight="1" outlineLevel="1">
      <c r="A130" s="29" t="s">
        <v>387</v>
      </c>
      <c r="B130" s="29" t="s">
        <v>326</v>
      </c>
      <c r="C130" s="29">
        <v>88040</v>
      </c>
      <c r="D130" s="29" t="s">
        <v>161</v>
      </c>
      <c r="E130" t="s">
        <v>102</v>
      </c>
      <c r="F130" s="22" t="e">
        <f t="shared" si="6"/>
        <v>#VALUE!</v>
      </c>
      <c r="G130" s="189" t="e">
        <f>ROUND(([2]!HsGetValue("FCC","Scenario#"&amp;$B$2,"Years#"&amp;$B$4,"Period#"&amp;$B$3,"View#"&amp;$B$10,"Consolidation#"&amp;$B$13,"Data Source#"&amp;B$11,"Intercompany#"&amp;$B$14,"Movement#"&amp;$B$12,"Custom1#"&amp;$B$6,"Custom2#"&amp;$B$7,"Custom3#"&amp;$B$8,"Custom4#"&amp;$B$9,"Entity#"&amp;$B130,"Account#"&amp;$G$15)+[2]!HsGetValue("FCC","Scenario#"&amp;$B$2,"Years#"&amp;$B$4,"Period#"&amp;$B$3,"View#"&amp;$B$10,"Consolidation#"&amp;$B$13,"Data Source#"&amp;B$11,"Intercompany#"&amp;$B$14,"Movement#"&amp;$B$12,"Custom1#"&amp;$B$6,"Custom2#"&amp;$B$7,"Custom3#"&amp;$B$8,"Custom4#"&amp;$B$9,"Entity#"&amp;$B130,"Account#"&amp;$G$16)),2)</f>
        <v>#VALUE!</v>
      </c>
      <c r="H130" s="189" t="e">
        <f>ROUND(([2]!HsGetValue("FCC","Scenario#"&amp;$B$2,"Years#"&amp;$B$4,"Period#"&amp;$B$3,"View#"&amp;$B$10,"Consolidation#"&amp;$B$13,"Data Source#"&amp;$B$11,"Intercompany#"&amp;$B$14,"Movement#"&amp;$B$12,"Custom1#"&amp;$B$6,"Custom2#"&amp;$B$7,"Custom3#"&amp;$B$8,"Custom4#"&amp;$B$9,"Entity#"&amp;$B130,"Account#"&amp;$H$15)+[2]!HsGetValue("FCC","Scenario#"&amp;$B$2,"Years#"&amp;$B$4,"Period#"&amp;$B$3,"View#"&amp;$B$10,"Consolidation#"&amp;$B$13,"Data Source#"&amp;$B$11,"Intercompany#"&amp;$B$14,"Movement#"&amp;$B$12,"Custom1#"&amp;$B$6,"Custom2#"&amp;$B$7,"Custom3#"&amp;$B$8,"Custom4#"&amp;$B$9,"Entity#"&amp;$B130,"Account#"&amp;$H$16)),2)</f>
        <v>#VALUE!</v>
      </c>
      <c r="I130" s="108" t="e">
        <f>ROUND(([2]!HsGetValue("FCC","Scenario#"&amp;$B$2,"Years#"&amp;$B$4,"Period#"&amp;$B$3,"View#"&amp;$B$10,"Consolidation#"&amp;$B$13,"Data Source#"&amp;$B$11,"Intercompany#"&amp;$B$14,"Movement#"&amp;$B$12,"Custom1#"&amp;$B$6,"Custom2#"&amp;$B$7,"Custom3#"&amp;$B$8,"Custom4#"&amp;$B$9,"Entity#"&amp;$B130,"Account#"&amp;$I$15)+[2]!HsGetValue("FCC","Scenario#"&amp;$B$2,"Years#"&amp;$B$4,"Period#"&amp;$B$3,"View#"&amp;$B$10,"Consolidation#"&amp;$B$13,"Data Source#"&amp;$B$11,"Intercompany#"&amp;$B$14,"Movement#"&amp;$B$12,"Custom1#"&amp;$B$6,"Custom2#"&amp;$B$7,"Custom3#"&amp;$B$8,"Custom4#"&amp;$B$9,"Entity#"&amp;$B130,"Account#"&amp;$I$16)+[2]!HsGetValue("FCC","Scenario#"&amp;$B$2,"Years#"&amp;$B$4,"Period#"&amp;$B$3,"View#"&amp;$B$10,"Consolidation#"&amp;$B$13,"Data Source#"&amp;$B$11,"Intercompany#"&amp;$B$14,"Movement#"&amp;$B$12,"Custom1#"&amp;$B$6,"Custom2#"&amp;$B$7,"Custom3#"&amp;$B$8,"Custom4#"&amp;$B$9,"Entity#"&amp;$B130,"Account#"&amp;$I$17)),2)</f>
        <v>#VALUE!</v>
      </c>
      <c r="J130" s="191" t="e">
        <f>ROUND(([2]!HsGetValue("FCC","Scenario#"&amp;$B$2,"Years#"&amp;$B$4,"Period#"&amp;$B$3,"View#"&amp;$B$10,"Consolidation#"&amp;$B$13,"Data Source#"&amp;$B$11,"Intercompany#"&amp;$B$14,"Movement#"&amp;$B$12,"Custom1#"&amp;$B$6,"Custom2#"&amp;$B$7,"Custom3#"&amp;$B$8,"Custom4#"&amp;$B$9,"Entity#"&amp;$B130,"Account#"&amp;$J$15)+[2]!HsGetValue("FCC","Scenario#"&amp;$B$2,"Years#"&amp;$B$4,"Period#"&amp;$B$3,"View#"&amp;$B$10,"Consolidation#"&amp;$B$13,"Data Source#"&amp;$B$11,"Intercompany#"&amp;$B$14,"Movement#"&amp;$B$12,"Custom1#"&amp;$B$6,"Custom2#"&amp;$B$7,"Custom3#"&amp;$B$8,"Custom4#"&amp;$B$9,"Entity#"&amp;$B130,"Account#"&amp;$J$16)),2)</f>
        <v>#VALUE!</v>
      </c>
      <c r="K130" s="108" t="e">
        <f>ROUND(([2]!HsGetValue("FCC","Scenario#"&amp;$B$2,"Years#"&amp;$B$4,"Period#"&amp;$B$3,"View#"&amp;$B$10,"Consolidation#"&amp;$B$13,"Data Source#"&amp;$B$11,"Intercompany#"&amp;$B$14,"Movement#"&amp;$B$12,"Custom1#"&amp;$B$6,"Custom2#"&amp;$B$7,"Custom3#"&amp;$B$8,"Custom4#"&amp;$B$9,"Entity#"&amp;$B130,"Account#"&amp;$K$13)+[2]!HsGetValue("FCC","Scenario#"&amp;$B$2,"Years#"&amp;$B$4,"Period#"&amp;$B$3,"View#"&amp;$B$10,"Consolidation#"&amp;$B$13,"Data Source#"&amp;$B$11,"Intercompany#"&amp;$B$14,"Movement#"&amp;$B$12,"Custom1#"&amp;$B$6,"Custom2#"&amp;$B$7,"Custom3#"&amp;$B$8,"Custom4#"&amp;$B$9,"Entity#"&amp;$B130,"Account#"&amp;$K$14)+[2]!HsGetValue("FCC","Scenario#"&amp;$B$2,"Years#"&amp;$B$4,"Period#"&amp;$B$3,"View#"&amp;$B$10,"Consolidation#"&amp;$B$13,"Data Source#"&amp;$B$11,"Intercompany#"&amp;$B$14,"Movement#"&amp;$B$12,"Custom1#"&amp;$B$6,"Custom2#"&amp;$B$7,"Custom3#"&amp;$B$8,"Custom4#"&amp;$B$9,"Entity#"&amp;$B130,"Account#"&amp;$K$15)+[2]!HsGetValue("FCC","Scenario#"&amp;$B$2,"Years#"&amp;$B$4,"Period#"&amp;$B$3,"View#"&amp;$B$10,"Consolidation#"&amp;$B$13,"Data Source#"&amp;$B$11,"Intercompany#"&amp;$B$14,"Movement#"&amp;$B$12,"Custom1#"&amp;$B$6,"Custom2#"&amp;$B$7,"Custom3#"&amp;$B$8,"Custom4#"&amp;$B$9,"Entity#"&amp;$B130,"Account#"&amp;$K$16)+[2]!HsGetValue("FCC","Scenario#"&amp;$B$2,"Years#"&amp;$B$4,"Period#"&amp;$B$3,"View#"&amp;$B$10,"Consolidation#"&amp;$B$13,"Data Source#"&amp;$B$11,"Intercompany#"&amp;$B$14,"Movement#"&amp;$B$12,"Custom1#"&amp;$B$6,"Custom2#"&amp;$B$7,"Custom3#"&amp;$B$8,"Custom4#"&amp;$B$9,"Entity#"&amp;$B130,"Account#"&amp;$K$17)+[2]!HsGetValue("FCC","Scenario#"&amp;$B$2,"Years#"&amp;$B$4,"Period#"&amp;$B$3,"View#"&amp;$B$10,"Consolidation#"&amp;$B$13,"Data Source#"&amp;$B$11,"Intercompany#"&amp;$B$14,"Movement#"&amp;$B$12,"Custom1#"&amp;$B$6,"Custom2#"&amp;$B$7,"Custom3#"&amp;$B$8,"Custom4#"&amp;$B$9,"Entity#"&amp;$B130,"Account#"&amp;$K$18)),2)</f>
        <v>#VALUE!</v>
      </c>
      <c r="L130" s="108" t="e">
        <f>ROUND(([2]!HsGetValue("FCC","Scenario#"&amp;$B$2,"Years#"&amp;$B$4,"Period#"&amp;$B$3,"View#"&amp;$B$10,"Consolidation#"&amp;$B$13,"Data Source#"&amp;$B$11,"Intercompany#"&amp;$B$14,"Movement#"&amp;$B$12,"Custom1#"&amp;$B$6,"Custom2#"&amp;$B$7,"Custom3#"&amp;$B$8,"Custom4#"&amp;$B$9,"Entity#"&amp;$B130,"Account#"&amp;$L$17)+[2]!HsGetValue("FCC","Scenario#"&amp;$B$2,"Years#"&amp;$B$4,"Period#"&amp;$B$3,"View#"&amp;$B$10,"Consolidation#"&amp;$B$13,"Data Source#"&amp;$B$11,"Intercompany#"&amp;$B$14,"Movement#"&amp;$B$12,"Custom1#"&amp;$B$6,"Custom2#"&amp;$B$7,"Custom3#"&amp;$B$8,"Custom4#"&amp;$B$9,"Entity#"&amp;$B130,"Account#"&amp;$L$18)),2)</f>
        <v>#VALUE!</v>
      </c>
      <c r="M130" s="189" t="e">
        <f>ROUND(([2]!HsGetValue("FCC","Scenario#"&amp;$B$2,"Years#"&amp;$B$4,"Period#"&amp;$B$3,"View#"&amp;$B$10,"Consolidation#"&amp;$B$13,"Data Source#"&amp;$B$11,"Intercompany#"&amp;$B$14,"Movement#"&amp;$B$12,"Custom1#"&amp;$B$6,"Custom2#"&amp;$B$7,"Custom3#"&amp;$B$8,"Custom4#"&amp;$B$9,"Entity#"&amp;$B130,"Account#"&amp;$M$15)+[2]!HsGetValue("FCC","Scenario#"&amp;$B$2,"Years#"&amp;$B$4,"Period#"&amp;$B$3,"View#"&amp;$B$10,"Consolidation#"&amp;$B$13,"Data Source#"&amp;$B$11,"Intercompany#"&amp;$B$14,"Movement#"&amp;$B$12,"Custom1#"&amp;$B$6,"Custom2#"&amp;$B$7,"Custom3#"&amp;$B$8,"Custom4#"&amp;$B$9,"Entity#"&amp;$B130,"Account#"&amp;$M$16)),2)</f>
        <v>#VALUE!</v>
      </c>
      <c r="N130" s="189" t="e">
        <f>ROUND(([2]!HsGetValue("FCC","Scenario#"&amp;$B$2,"Years#"&amp;$B$4,"Period#"&amp;$B$3,"View#"&amp;$B$10,"Consolidation#"&amp;$B$13,"Data Source#"&amp;$B$11,"Intercompany#"&amp;$B$14,"Movement#"&amp;$B$12,"Custom1#"&amp;$B$6,"Custom2#"&amp;$B$7,"Custom3#"&amp;$B$8,"Custom4#"&amp;$B$9,"Entity#"&amp;$B130,"Account#"&amp;$N$16)+[2]!HsGetValue("FCC","Scenario#"&amp;$B$2,"Years#"&amp;$B$4,"Period#"&amp;$B$3,"View#"&amp;$B$10,"Consolidation#"&amp;$B$13,"Data Source#"&amp;$B$11,"Intercompany#"&amp;$B$14,"Movement#"&amp;$B$12,"Custom1#"&amp;$B$6,"Custom2#"&amp;$B$7,"Custom3#"&amp;$B$8,"Custom4#"&amp;$B$9,"Entity#"&amp;$B130,"Account#"&amp;$N$17)+[2]!HsGetValue("FCC","Scenario#"&amp;$B$2,"Years#"&amp;$B$4,"Period#"&amp;$B$3,"View#"&amp;$B$10,"Consolidation#"&amp;$B$13,"Data Source#"&amp;$B$11,"Intercompany#"&amp;$B$14,"Movement#"&amp;$B$12,"Custom1#"&amp;$B$6,"Custom2#"&amp;$B$7,"Custom3#"&amp;$B$8,"Custom4#"&amp;$B$9,"Entity#"&amp;$B130,"Account#"&amp;$N$18)),2)</f>
        <v>#VALUE!</v>
      </c>
      <c r="O130" s="189" t="e">
        <f>ROUND(([2]!HsGetValue("FCC","Scenario#"&amp;$B$2,"Years#"&amp;$B$4,"Period#"&amp;$B$3,"View#"&amp;$B$10,"Consolidation#"&amp;$B$13,"Data Source#"&amp;$B$11,"Intercompany#"&amp;$B$14,"Movement#"&amp;$B$12,"Custom1#"&amp;$B$6,"Custom2#"&amp;$B$7,"Custom3#"&amp;$B$8,"Custom4#"&amp;$B$9,"Entity#"&amp;$B130,"Account#"&amp;$O$15)),2)</f>
        <v>#VALUE!</v>
      </c>
      <c r="P130" s="189" t="e">
        <f>ROUND(([2]!HsGetValue("FCC","Scenario#"&amp;$B$2,"Years#"&amp;$B$4,"Period#"&amp;$B$3,"View#"&amp;$B$10,"Consolidation#"&amp;$B$13,"Data Source#"&amp;$B$11,"Intercompany#"&amp;$B$14,"Movement#"&amp;$B$12,"Custom1#"&amp;$B$6,"Custom2#"&amp;$B$7,"Custom3#"&amp;$B$8,"Custom4#"&amp;$B$9,"Entity#"&amp;$B130,"Account#"&amp;$P$15)+[2]!HsGetValue("FCC","Scenario#"&amp;$B$2,"Years#"&amp;$B$4,"Period#"&amp;$B$3,"View#"&amp;$B$10,"Consolidation#"&amp;$B$13,"Data Source#"&amp;$B$11,"Intercompany#"&amp;$B$14,"Movement#"&amp;$B$12,"Custom1#"&amp;$B$6,"Custom2#"&amp;$B$7,"Custom3#"&amp;$B$8,"Custom4#"&amp;$B$9,"Entity#"&amp;$B130,"Account#"&amp;$P$16)),2)</f>
        <v>#VALUE!</v>
      </c>
      <c r="Q130" s="189" t="e">
        <f>ROUND(([2]!HsGetValue("FCC","Scenario#"&amp;$B$2,"Years#"&amp;$B$4,"Period#"&amp;$B$3,"View#"&amp;$B$10,"Consolidation#"&amp;$B$13,"Data Source#"&amp;$B$11,"Intercompany#"&amp;$B$14,"Movement#"&amp;$B$12,"Custom1#"&amp;$B$6,"Custom2#"&amp;$B$7,"Custom3#"&amp;$B$8,"Custom4#"&amp;$B$9,"Entity#"&amp;$B130,"Account#"&amp;$Q$15)+[2]!HsGetValue("FCC","Scenario#"&amp;$B$2,"Years#"&amp;$B$4,"Period#"&amp;$B$3,"View#"&amp;$B$10,"Consolidation#"&amp;$B$13,"Data Source#"&amp;$B$11,"Intercompany#"&amp;$B$14,"Movement#"&amp;$B$12,"Custom1#"&amp;$B$6,"Custom2#"&amp;$B$7,"Custom3#"&amp;$B$8,"Custom4#"&amp;$B$9,"Entity#"&amp;$B130,"Account#"&amp;$Q$16)),2)</f>
        <v>#VALUE!</v>
      </c>
      <c r="R130" s="189" t="e">
        <f>ROUND(([2]!HsGetValue("FCC","Scenario#"&amp;$B$2,"Years#"&amp;$B$4,"Period#"&amp;$B$3,"View#"&amp;$B$10,"Consolidation#"&amp;$B$13,"Data Source#"&amp;$B$11,"Intercompany#"&amp;$B$14,"Movement#"&amp;$B$12,"Custom1#"&amp;$B$6,"Custom2#"&amp;$B$7,"Custom3#"&amp;$B$8,"Custom4#"&amp;$B$9,"Entity#"&amp;$B130,"Account#"&amp;$R$15)+[2]!HsGetValue("FCC","Scenario#"&amp;$B$2,"Years#"&amp;$B$4,"Period#"&amp;$B$3,"View#"&amp;$B$10,"Consolidation#"&amp;$B$13,"Data Source#"&amp;$B$11,"Intercompany#"&amp;$B$14,"Movement#"&amp;$B$12,"Custom1#"&amp;$B$6,"Custom2#"&amp;$B$7,"Custom3#"&amp;$B$8,"Custom4#"&amp;$B$9,"Entity#"&amp;$B130,"Account#"&amp;$R$16)),2)</f>
        <v>#VALUE!</v>
      </c>
      <c r="S130" s="108" t="e">
        <f>ROUND(([2]!HsGetValue("FCC","Scenario#"&amp;$B$2,"Years#"&amp;$B$4,"Period#"&amp;$B$3,"View#"&amp;$B$10,"Consolidation#"&amp;$B$13,"Data Source#"&amp;$B$11,"Intercompany#"&amp;$B$14,"Movement#"&amp;$B$12,"Custom1#"&amp;$B$6,"Custom2#"&amp;$B$7,"Custom3#"&amp;$B$8,"Custom4#"&amp;$B$9,"Entity#"&amp;$B130,"Account#"&amp;$S$15)),2)</f>
        <v>#VALUE!</v>
      </c>
      <c r="T130" s="189" t="e">
        <f>ROUND(([2]!HsGetValue("FCC","Scenario#"&amp;$B$2,"Years#"&amp;$B$4,"Period#"&amp;$B$3,"View#"&amp;$B$10,"Consolidation#"&amp;$B$13,"Data Source#"&amp;$B$11,"Intercompany#"&amp;$B$14,"Movement#"&amp;$B$12,"Custom1#"&amp;$B$6,"Custom2#"&amp;$B$7,"Custom3#"&amp;$B$8,"Custom4#"&amp;$B$9,"Entity#"&amp;$B130,"Account#"&amp;$T$15)),2)</f>
        <v>#VALUE!</v>
      </c>
      <c r="U130" s="189" t="e">
        <f>ROUND(([2]!HsGetValue("FCC","Scenario#"&amp;$B$2,"Years#"&amp;$B$4,"Period#"&amp;$B$3,"View#"&amp;$B$10,"Consolidation#"&amp;$B$13,"Data Source#"&amp;$B$11,"Intercompany#"&amp;$B$14,"Movement#"&amp;$B$12,"Custom1#"&amp;$B$6,"Custom2#"&amp;$B$7,"Custom3#"&amp;$B$8,"Custom4#"&amp;$B$9,"Entity#"&amp;$B130,"Account#"&amp;$U$15)),2)</f>
        <v>#VALUE!</v>
      </c>
      <c r="V130" s="189"/>
      <c r="W130" s="108" t="e">
        <f>ROUND(([2]!HsGetValue("FCC","Scenario#"&amp;$B$2,"Years#"&amp;$B$4,"Period#"&amp;$B$3,"View#"&amp;$B$10,"Consolidation#"&amp;$B$13,"Data Source#"&amp;$B$11,"Intercompany#"&amp;$B$14,"Movement#"&amp;$B$12,"Custom1#"&amp;$B$6,"Custom2#"&amp;$B$7,"Custom3#"&amp;$B$8,"Custom4#"&amp;$B$9,"Entity#"&amp;$B130,"Account#"&amp;$W$15)),2)</f>
        <v>#VALUE!</v>
      </c>
      <c r="X130" s="189" t="e">
        <f>ROUND(([2]!HsGetValue("FCC","Scenario#"&amp;$B$2,"Years#"&amp;$B$4,"Period#"&amp;$B$3,"View#"&amp;$B$10,"Consolidation#"&amp;$B$13,"Data Source#"&amp;$B$11,"Intercompany#"&amp;$B$14,"Movement#"&amp;$B$12,"Custom1#"&amp;$B$6,"Custom2#"&amp;$B$7,"Custom3#"&amp;$B$8,"Custom4#"&amp;$B$9,"Entity#"&amp;$B130,"Account#"&amp;$X$15)),2)</f>
        <v>#VALUE!</v>
      </c>
      <c r="Y130" s="189" t="e">
        <f>ROUND(([2]!HsGetValue("FCC","Scenario#"&amp;$B$2,"Years#"&amp;$B$4,"Period#"&amp;$B$3,"View#"&amp;$B$10,"Consolidation#"&amp;$B$13,"Data Source#"&amp;$B$11,"Intercompany#"&amp;$B$14,"Movement#"&amp;$B$12,"Custom1#"&amp;$B$6,"Custom2#"&amp;$B$7,"Custom3#"&amp;$B$8,"Custom4#"&amp;$B$9,"Entity#"&amp;$B130,"Account#"&amp;$Y$15)+[2]!HsGetValue("FCC","Scenario#"&amp;$B$2,"Years#"&amp;$B$4,"Period#"&amp;$B$3,"View#"&amp;$B$10,"Consolidation#"&amp;$B$13,"Data Source#"&amp;$B$11,"Intercompany#"&amp;$B$14,"Movement#"&amp;$B$12,"Custom1#"&amp;$B$6,"Custom2#"&amp;$B$7,"Custom3#"&amp;$B$8,"Custom4#"&amp;$B$9,"Entity#"&amp;$B130,"Account#"&amp;$Y$16)),2)</f>
        <v>#VALUE!</v>
      </c>
    </row>
    <row r="131" spans="1:25" ht="15" hidden="1" customHeight="1" outlineLevel="1">
      <c r="A131" s="29" t="s">
        <v>387</v>
      </c>
      <c r="B131" s="29" t="s">
        <v>327</v>
      </c>
      <c r="C131" s="29">
        <v>88440</v>
      </c>
      <c r="D131" s="29" t="s">
        <v>161</v>
      </c>
      <c r="E131" t="s">
        <v>103</v>
      </c>
      <c r="F131" s="22" t="e">
        <f t="shared" si="6"/>
        <v>#VALUE!</v>
      </c>
      <c r="G131" s="189" t="e">
        <f>ROUND(([2]!HsGetValue("FCC","Scenario#"&amp;$B$2,"Years#"&amp;$B$4,"Period#"&amp;$B$3,"View#"&amp;$B$10,"Consolidation#"&amp;$B$13,"Data Source#"&amp;B$11,"Intercompany#"&amp;$B$14,"Movement#"&amp;$B$12,"Custom1#"&amp;$B$6,"Custom2#"&amp;$B$7,"Custom3#"&amp;$B$8,"Custom4#"&amp;$B$9,"Entity#"&amp;$B131,"Account#"&amp;$G$15)+[2]!HsGetValue("FCC","Scenario#"&amp;$B$2,"Years#"&amp;$B$4,"Period#"&amp;$B$3,"View#"&amp;$B$10,"Consolidation#"&amp;$B$13,"Data Source#"&amp;B$11,"Intercompany#"&amp;$B$14,"Movement#"&amp;$B$12,"Custom1#"&amp;$B$6,"Custom2#"&amp;$B$7,"Custom3#"&amp;$B$8,"Custom4#"&amp;$B$9,"Entity#"&amp;$B131,"Account#"&amp;$G$16)),2)</f>
        <v>#VALUE!</v>
      </c>
      <c r="H131" s="189" t="e">
        <f>ROUND(([2]!HsGetValue("FCC","Scenario#"&amp;$B$2,"Years#"&amp;$B$4,"Period#"&amp;$B$3,"View#"&amp;$B$10,"Consolidation#"&amp;$B$13,"Data Source#"&amp;$B$11,"Intercompany#"&amp;$B$14,"Movement#"&amp;$B$12,"Custom1#"&amp;$B$6,"Custom2#"&amp;$B$7,"Custom3#"&amp;$B$8,"Custom4#"&amp;$B$9,"Entity#"&amp;$B131,"Account#"&amp;$H$15)+[2]!HsGetValue("FCC","Scenario#"&amp;$B$2,"Years#"&amp;$B$4,"Period#"&amp;$B$3,"View#"&amp;$B$10,"Consolidation#"&amp;$B$13,"Data Source#"&amp;$B$11,"Intercompany#"&amp;$B$14,"Movement#"&amp;$B$12,"Custom1#"&amp;$B$6,"Custom2#"&amp;$B$7,"Custom3#"&amp;$B$8,"Custom4#"&amp;$B$9,"Entity#"&amp;$B131,"Account#"&amp;$H$16)),2)</f>
        <v>#VALUE!</v>
      </c>
      <c r="I131" s="108" t="e">
        <f>ROUND(([2]!HsGetValue("FCC","Scenario#"&amp;$B$2,"Years#"&amp;$B$4,"Period#"&amp;$B$3,"View#"&amp;$B$10,"Consolidation#"&amp;$B$13,"Data Source#"&amp;$B$11,"Intercompany#"&amp;$B$14,"Movement#"&amp;$B$12,"Custom1#"&amp;$B$6,"Custom2#"&amp;$B$7,"Custom3#"&amp;$B$8,"Custom4#"&amp;$B$9,"Entity#"&amp;$B131,"Account#"&amp;$I$15)+[2]!HsGetValue("FCC","Scenario#"&amp;$B$2,"Years#"&amp;$B$4,"Period#"&amp;$B$3,"View#"&amp;$B$10,"Consolidation#"&amp;$B$13,"Data Source#"&amp;$B$11,"Intercompany#"&amp;$B$14,"Movement#"&amp;$B$12,"Custom1#"&amp;$B$6,"Custom2#"&amp;$B$7,"Custom3#"&amp;$B$8,"Custom4#"&amp;$B$9,"Entity#"&amp;$B131,"Account#"&amp;$I$16)+[2]!HsGetValue("FCC","Scenario#"&amp;$B$2,"Years#"&amp;$B$4,"Period#"&amp;$B$3,"View#"&amp;$B$10,"Consolidation#"&amp;$B$13,"Data Source#"&amp;$B$11,"Intercompany#"&amp;$B$14,"Movement#"&amp;$B$12,"Custom1#"&amp;$B$6,"Custom2#"&amp;$B$7,"Custom3#"&amp;$B$8,"Custom4#"&amp;$B$9,"Entity#"&amp;$B131,"Account#"&amp;$I$17)),2)</f>
        <v>#VALUE!</v>
      </c>
      <c r="J131" s="191" t="e">
        <f>ROUND(([2]!HsGetValue("FCC","Scenario#"&amp;$B$2,"Years#"&amp;$B$4,"Period#"&amp;$B$3,"View#"&amp;$B$10,"Consolidation#"&amp;$B$13,"Data Source#"&amp;$B$11,"Intercompany#"&amp;$B$14,"Movement#"&amp;$B$12,"Custom1#"&amp;$B$6,"Custom2#"&amp;$B$7,"Custom3#"&amp;$B$8,"Custom4#"&amp;$B$9,"Entity#"&amp;$B131,"Account#"&amp;$J$15)+[2]!HsGetValue("FCC","Scenario#"&amp;$B$2,"Years#"&amp;$B$4,"Period#"&amp;$B$3,"View#"&amp;$B$10,"Consolidation#"&amp;$B$13,"Data Source#"&amp;$B$11,"Intercompany#"&amp;$B$14,"Movement#"&amp;$B$12,"Custom1#"&amp;$B$6,"Custom2#"&amp;$B$7,"Custom3#"&amp;$B$8,"Custom4#"&amp;$B$9,"Entity#"&amp;$B131,"Account#"&amp;$J$16)),2)</f>
        <v>#VALUE!</v>
      </c>
      <c r="K131" s="108" t="e">
        <f>ROUND(([2]!HsGetValue("FCC","Scenario#"&amp;$B$2,"Years#"&amp;$B$4,"Period#"&amp;$B$3,"View#"&amp;$B$10,"Consolidation#"&amp;$B$13,"Data Source#"&amp;$B$11,"Intercompany#"&amp;$B$14,"Movement#"&amp;$B$12,"Custom1#"&amp;$B$6,"Custom2#"&amp;$B$7,"Custom3#"&amp;$B$8,"Custom4#"&amp;$B$9,"Entity#"&amp;$B131,"Account#"&amp;$K$13)+[2]!HsGetValue("FCC","Scenario#"&amp;$B$2,"Years#"&amp;$B$4,"Period#"&amp;$B$3,"View#"&amp;$B$10,"Consolidation#"&amp;$B$13,"Data Source#"&amp;$B$11,"Intercompany#"&amp;$B$14,"Movement#"&amp;$B$12,"Custom1#"&amp;$B$6,"Custom2#"&amp;$B$7,"Custom3#"&amp;$B$8,"Custom4#"&amp;$B$9,"Entity#"&amp;$B131,"Account#"&amp;$K$14)+[2]!HsGetValue("FCC","Scenario#"&amp;$B$2,"Years#"&amp;$B$4,"Period#"&amp;$B$3,"View#"&amp;$B$10,"Consolidation#"&amp;$B$13,"Data Source#"&amp;$B$11,"Intercompany#"&amp;$B$14,"Movement#"&amp;$B$12,"Custom1#"&amp;$B$6,"Custom2#"&amp;$B$7,"Custom3#"&amp;$B$8,"Custom4#"&amp;$B$9,"Entity#"&amp;$B131,"Account#"&amp;$K$15)+[2]!HsGetValue("FCC","Scenario#"&amp;$B$2,"Years#"&amp;$B$4,"Period#"&amp;$B$3,"View#"&amp;$B$10,"Consolidation#"&amp;$B$13,"Data Source#"&amp;$B$11,"Intercompany#"&amp;$B$14,"Movement#"&amp;$B$12,"Custom1#"&amp;$B$6,"Custom2#"&amp;$B$7,"Custom3#"&amp;$B$8,"Custom4#"&amp;$B$9,"Entity#"&amp;$B131,"Account#"&amp;$K$16)+[2]!HsGetValue("FCC","Scenario#"&amp;$B$2,"Years#"&amp;$B$4,"Period#"&amp;$B$3,"View#"&amp;$B$10,"Consolidation#"&amp;$B$13,"Data Source#"&amp;$B$11,"Intercompany#"&amp;$B$14,"Movement#"&amp;$B$12,"Custom1#"&amp;$B$6,"Custom2#"&amp;$B$7,"Custom3#"&amp;$B$8,"Custom4#"&amp;$B$9,"Entity#"&amp;$B131,"Account#"&amp;$K$17)+[2]!HsGetValue("FCC","Scenario#"&amp;$B$2,"Years#"&amp;$B$4,"Period#"&amp;$B$3,"View#"&amp;$B$10,"Consolidation#"&amp;$B$13,"Data Source#"&amp;$B$11,"Intercompany#"&amp;$B$14,"Movement#"&amp;$B$12,"Custom1#"&amp;$B$6,"Custom2#"&amp;$B$7,"Custom3#"&amp;$B$8,"Custom4#"&amp;$B$9,"Entity#"&amp;$B131,"Account#"&amp;$K$18)),2)</f>
        <v>#VALUE!</v>
      </c>
      <c r="L131" s="108" t="e">
        <f>ROUND(([2]!HsGetValue("FCC","Scenario#"&amp;$B$2,"Years#"&amp;$B$4,"Period#"&amp;$B$3,"View#"&amp;$B$10,"Consolidation#"&amp;$B$13,"Data Source#"&amp;$B$11,"Intercompany#"&amp;$B$14,"Movement#"&amp;$B$12,"Custom1#"&amp;$B$6,"Custom2#"&amp;$B$7,"Custom3#"&amp;$B$8,"Custom4#"&amp;$B$9,"Entity#"&amp;$B131,"Account#"&amp;$L$17)+[2]!HsGetValue("FCC","Scenario#"&amp;$B$2,"Years#"&amp;$B$4,"Period#"&amp;$B$3,"View#"&amp;$B$10,"Consolidation#"&amp;$B$13,"Data Source#"&amp;$B$11,"Intercompany#"&amp;$B$14,"Movement#"&amp;$B$12,"Custom1#"&amp;$B$6,"Custom2#"&amp;$B$7,"Custom3#"&amp;$B$8,"Custom4#"&amp;$B$9,"Entity#"&amp;$B131,"Account#"&amp;$L$18)),2)</f>
        <v>#VALUE!</v>
      </c>
      <c r="M131" s="189" t="e">
        <f>ROUND(([2]!HsGetValue("FCC","Scenario#"&amp;$B$2,"Years#"&amp;$B$4,"Period#"&amp;$B$3,"View#"&amp;$B$10,"Consolidation#"&amp;$B$13,"Data Source#"&amp;$B$11,"Intercompany#"&amp;$B$14,"Movement#"&amp;$B$12,"Custom1#"&amp;$B$6,"Custom2#"&amp;$B$7,"Custom3#"&amp;$B$8,"Custom4#"&amp;$B$9,"Entity#"&amp;$B131,"Account#"&amp;$M$15)+[2]!HsGetValue("FCC","Scenario#"&amp;$B$2,"Years#"&amp;$B$4,"Period#"&amp;$B$3,"View#"&amp;$B$10,"Consolidation#"&amp;$B$13,"Data Source#"&amp;$B$11,"Intercompany#"&amp;$B$14,"Movement#"&amp;$B$12,"Custom1#"&amp;$B$6,"Custom2#"&amp;$B$7,"Custom3#"&amp;$B$8,"Custom4#"&amp;$B$9,"Entity#"&amp;$B131,"Account#"&amp;$M$16)),2)</f>
        <v>#VALUE!</v>
      </c>
      <c r="N131" s="189" t="e">
        <f>ROUND(([2]!HsGetValue("FCC","Scenario#"&amp;$B$2,"Years#"&amp;$B$4,"Period#"&amp;$B$3,"View#"&amp;$B$10,"Consolidation#"&amp;$B$13,"Data Source#"&amp;$B$11,"Intercompany#"&amp;$B$14,"Movement#"&amp;$B$12,"Custom1#"&amp;$B$6,"Custom2#"&amp;$B$7,"Custom3#"&amp;$B$8,"Custom4#"&amp;$B$9,"Entity#"&amp;$B131,"Account#"&amp;$N$16)+[2]!HsGetValue("FCC","Scenario#"&amp;$B$2,"Years#"&amp;$B$4,"Period#"&amp;$B$3,"View#"&amp;$B$10,"Consolidation#"&amp;$B$13,"Data Source#"&amp;$B$11,"Intercompany#"&amp;$B$14,"Movement#"&amp;$B$12,"Custom1#"&amp;$B$6,"Custom2#"&amp;$B$7,"Custom3#"&amp;$B$8,"Custom4#"&amp;$B$9,"Entity#"&amp;$B131,"Account#"&amp;$N$17)+[2]!HsGetValue("FCC","Scenario#"&amp;$B$2,"Years#"&amp;$B$4,"Period#"&amp;$B$3,"View#"&amp;$B$10,"Consolidation#"&amp;$B$13,"Data Source#"&amp;$B$11,"Intercompany#"&amp;$B$14,"Movement#"&amp;$B$12,"Custom1#"&amp;$B$6,"Custom2#"&amp;$B$7,"Custom3#"&amp;$B$8,"Custom4#"&amp;$B$9,"Entity#"&amp;$B131,"Account#"&amp;$N$18)),2)</f>
        <v>#VALUE!</v>
      </c>
      <c r="O131" s="189" t="e">
        <f>ROUND(([2]!HsGetValue("FCC","Scenario#"&amp;$B$2,"Years#"&amp;$B$4,"Period#"&amp;$B$3,"View#"&amp;$B$10,"Consolidation#"&amp;$B$13,"Data Source#"&amp;$B$11,"Intercompany#"&amp;$B$14,"Movement#"&amp;$B$12,"Custom1#"&amp;$B$6,"Custom2#"&amp;$B$7,"Custom3#"&amp;$B$8,"Custom4#"&amp;$B$9,"Entity#"&amp;$B131,"Account#"&amp;$O$15)),2)</f>
        <v>#VALUE!</v>
      </c>
      <c r="P131" s="189" t="e">
        <f>ROUND(([2]!HsGetValue("FCC","Scenario#"&amp;$B$2,"Years#"&amp;$B$4,"Period#"&amp;$B$3,"View#"&amp;$B$10,"Consolidation#"&amp;$B$13,"Data Source#"&amp;$B$11,"Intercompany#"&amp;$B$14,"Movement#"&amp;$B$12,"Custom1#"&amp;$B$6,"Custom2#"&amp;$B$7,"Custom3#"&amp;$B$8,"Custom4#"&amp;$B$9,"Entity#"&amp;$B131,"Account#"&amp;$P$15)+[2]!HsGetValue("FCC","Scenario#"&amp;$B$2,"Years#"&amp;$B$4,"Period#"&amp;$B$3,"View#"&amp;$B$10,"Consolidation#"&amp;$B$13,"Data Source#"&amp;$B$11,"Intercompany#"&amp;$B$14,"Movement#"&amp;$B$12,"Custom1#"&amp;$B$6,"Custom2#"&amp;$B$7,"Custom3#"&amp;$B$8,"Custom4#"&amp;$B$9,"Entity#"&amp;$B131,"Account#"&amp;$P$16)),2)</f>
        <v>#VALUE!</v>
      </c>
      <c r="Q131" s="189" t="e">
        <f>ROUND(([2]!HsGetValue("FCC","Scenario#"&amp;$B$2,"Years#"&amp;$B$4,"Period#"&amp;$B$3,"View#"&amp;$B$10,"Consolidation#"&amp;$B$13,"Data Source#"&amp;$B$11,"Intercompany#"&amp;$B$14,"Movement#"&amp;$B$12,"Custom1#"&amp;$B$6,"Custom2#"&amp;$B$7,"Custom3#"&amp;$B$8,"Custom4#"&amp;$B$9,"Entity#"&amp;$B131,"Account#"&amp;$Q$15)+[2]!HsGetValue("FCC","Scenario#"&amp;$B$2,"Years#"&amp;$B$4,"Period#"&amp;$B$3,"View#"&amp;$B$10,"Consolidation#"&amp;$B$13,"Data Source#"&amp;$B$11,"Intercompany#"&amp;$B$14,"Movement#"&amp;$B$12,"Custom1#"&amp;$B$6,"Custom2#"&amp;$B$7,"Custom3#"&amp;$B$8,"Custom4#"&amp;$B$9,"Entity#"&amp;$B131,"Account#"&amp;$Q$16)),2)</f>
        <v>#VALUE!</v>
      </c>
      <c r="R131" s="189" t="e">
        <f>ROUND(([2]!HsGetValue("FCC","Scenario#"&amp;$B$2,"Years#"&amp;$B$4,"Period#"&amp;$B$3,"View#"&amp;$B$10,"Consolidation#"&amp;$B$13,"Data Source#"&amp;$B$11,"Intercompany#"&amp;$B$14,"Movement#"&amp;$B$12,"Custom1#"&amp;$B$6,"Custom2#"&amp;$B$7,"Custom3#"&amp;$B$8,"Custom4#"&amp;$B$9,"Entity#"&amp;$B131,"Account#"&amp;$R$15)+[2]!HsGetValue("FCC","Scenario#"&amp;$B$2,"Years#"&amp;$B$4,"Period#"&amp;$B$3,"View#"&amp;$B$10,"Consolidation#"&amp;$B$13,"Data Source#"&amp;$B$11,"Intercompany#"&amp;$B$14,"Movement#"&amp;$B$12,"Custom1#"&amp;$B$6,"Custom2#"&amp;$B$7,"Custom3#"&amp;$B$8,"Custom4#"&amp;$B$9,"Entity#"&amp;$B131,"Account#"&amp;$R$16)),2)</f>
        <v>#VALUE!</v>
      </c>
      <c r="S131" s="108" t="e">
        <f>ROUND(([2]!HsGetValue("FCC","Scenario#"&amp;$B$2,"Years#"&amp;$B$4,"Period#"&amp;$B$3,"View#"&amp;$B$10,"Consolidation#"&amp;$B$13,"Data Source#"&amp;$B$11,"Intercompany#"&amp;$B$14,"Movement#"&amp;$B$12,"Custom1#"&amp;$B$6,"Custom2#"&amp;$B$7,"Custom3#"&amp;$B$8,"Custom4#"&amp;$B$9,"Entity#"&amp;$B131,"Account#"&amp;$S$15)),2)</f>
        <v>#VALUE!</v>
      </c>
      <c r="T131" s="189" t="e">
        <f>ROUND(([2]!HsGetValue("FCC","Scenario#"&amp;$B$2,"Years#"&amp;$B$4,"Period#"&amp;$B$3,"View#"&amp;$B$10,"Consolidation#"&amp;$B$13,"Data Source#"&amp;$B$11,"Intercompany#"&amp;$B$14,"Movement#"&amp;$B$12,"Custom1#"&amp;$B$6,"Custom2#"&amp;$B$7,"Custom3#"&amp;$B$8,"Custom4#"&amp;$B$9,"Entity#"&amp;$B131,"Account#"&amp;$T$15)),2)</f>
        <v>#VALUE!</v>
      </c>
      <c r="U131" s="189" t="e">
        <f>ROUND(([2]!HsGetValue("FCC","Scenario#"&amp;$B$2,"Years#"&amp;$B$4,"Period#"&amp;$B$3,"View#"&amp;$B$10,"Consolidation#"&amp;$B$13,"Data Source#"&amp;$B$11,"Intercompany#"&amp;$B$14,"Movement#"&amp;$B$12,"Custom1#"&amp;$B$6,"Custom2#"&amp;$B$7,"Custom3#"&amp;$B$8,"Custom4#"&amp;$B$9,"Entity#"&amp;$B131,"Account#"&amp;$U$15)),2)</f>
        <v>#VALUE!</v>
      </c>
      <c r="V131" s="189"/>
      <c r="W131" s="108" t="e">
        <f>ROUND(([2]!HsGetValue("FCC","Scenario#"&amp;$B$2,"Years#"&amp;$B$4,"Period#"&amp;$B$3,"View#"&amp;$B$10,"Consolidation#"&amp;$B$13,"Data Source#"&amp;$B$11,"Intercompany#"&amp;$B$14,"Movement#"&amp;$B$12,"Custom1#"&amp;$B$6,"Custom2#"&amp;$B$7,"Custom3#"&amp;$B$8,"Custom4#"&amp;$B$9,"Entity#"&amp;$B131,"Account#"&amp;$W$15)),2)</f>
        <v>#VALUE!</v>
      </c>
      <c r="X131" s="189" t="e">
        <f>ROUND(([2]!HsGetValue("FCC","Scenario#"&amp;$B$2,"Years#"&amp;$B$4,"Period#"&amp;$B$3,"View#"&amp;$B$10,"Consolidation#"&amp;$B$13,"Data Source#"&amp;$B$11,"Intercompany#"&amp;$B$14,"Movement#"&amp;$B$12,"Custom1#"&amp;$B$6,"Custom2#"&amp;$B$7,"Custom3#"&amp;$B$8,"Custom4#"&amp;$B$9,"Entity#"&amp;$B131,"Account#"&amp;$X$15)),2)</f>
        <v>#VALUE!</v>
      </c>
      <c r="Y131" s="189" t="e">
        <f>ROUND(([2]!HsGetValue("FCC","Scenario#"&amp;$B$2,"Years#"&amp;$B$4,"Period#"&amp;$B$3,"View#"&amp;$B$10,"Consolidation#"&amp;$B$13,"Data Source#"&amp;$B$11,"Intercompany#"&amp;$B$14,"Movement#"&amp;$B$12,"Custom1#"&amp;$B$6,"Custom2#"&amp;$B$7,"Custom3#"&amp;$B$8,"Custom4#"&amp;$B$9,"Entity#"&amp;$B131,"Account#"&amp;$Y$15)+[2]!HsGetValue("FCC","Scenario#"&amp;$B$2,"Years#"&amp;$B$4,"Period#"&amp;$B$3,"View#"&amp;$B$10,"Consolidation#"&amp;$B$13,"Data Source#"&amp;$B$11,"Intercompany#"&amp;$B$14,"Movement#"&amp;$B$12,"Custom1#"&amp;$B$6,"Custom2#"&amp;$B$7,"Custom3#"&amp;$B$8,"Custom4#"&amp;$B$9,"Entity#"&amp;$B131,"Account#"&amp;$Y$16)),2)</f>
        <v>#VALUE!</v>
      </c>
    </row>
    <row r="132" spans="1:25" ht="15" hidden="1" customHeight="1" outlineLevel="1">
      <c r="A132" s="29" t="s">
        <v>387</v>
      </c>
      <c r="B132" s="29" t="s">
        <v>328</v>
      </c>
      <c r="C132" s="29">
        <v>88640</v>
      </c>
      <c r="D132" s="29" t="s">
        <v>161</v>
      </c>
      <c r="E132" t="s">
        <v>104</v>
      </c>
      <c r="F132" s="22" t="e">
        <f t="shared" si="6"/>
        <v>#VALUE!</v>
      </c>
      <c r="G132" s="189" t="e">
        <f>ROUND(([2]!HsGetValue("FCC","Scenario#"&amp;$B$2,"Years#"&amp;$B$4,"Period#"&amp;$B$3,"View#"&amp;$B$10,"Consolidation#"&amp;$B$13,"Data Source#"&amp;B$11,"Intercompany#"&amp;$B$14,"Movement#"&amp;$B$12,"Custom1#"&amp;$B$6,"Custom2#"&amp;$B$7,"Custom3#"&amp;$B$8,"Custom4#"&amp;$B$9,"Entity#"&amp;$B132,"Account#"&amp;$G$15)+[2]!HsGetValue("FCC","Scenario#"&amp;$B$2,"Years#"&amp;$B$4,"Period#"&amp;$B$3,"View#"&amp;$B$10,"Consolidation#"&amp;$B$13,"Data Source#"&amp;B$11,"Intercompany#"&amp;$B$14,"Movement#"&amp;$B$12,"Custom1#"&amp;$B$6,"Custom2#"&amp;$B$7,"Custom3#"&amp;$B$8,"Custom4#"&amp;$B$9,"Entity#"&amp;$B132,"Account#"&amp;$G$16)),2)</f>
        <v>#VALUE!</v>
      </c>
      <c r="H132" s="189" t="e">
        <f>ROUND(([2]!HsGetValue("FCC","Scenario#"&amp;$B$2,"Years#"&amp;$B$4,"Period#"&amp;$B$3,"View#"&amp;$B$10,"Consolidation#"&amp;$B$13,"Data Source#"&amp;$B$11,"Intercompany#"&amp;$B$14,"Movement#"&amp;$B$12,"Custom1#"&amp;$B$6,"Custom2#"&amp;$B$7,"Custom3#"&amp;$B$8,"Custom4#"&amp;$B$9,"Entity#"&amp;$B132,"Account#"&amp;$H$15)+[2]!HsGetValue("FCC","Scenario#"&amp;$B$2,"Years#"&amp;$B$4,"Period#"&amp;$B$3,"View#"&amp;$B$10,"Consolidation#"&amp;$B$13,"Data Source#"&amp;$B$11,"Intercompany#"&amp;$B$14,"Movement#"&amp;$B$12,"Custom1#"&amp;$B$6,"Custom2#"&amp;$B$7,"Custom3#"&amp;$B$8,"Custom4#"&amp;$B$9,"Entity#"&amp;$B132,"Account#"&amp;$H$16)),2)</f>
        <v>#VALUE!</v>
      </c>
      <c r="I132" s="108" t="e">
        <f>ROUND(([2]!HsGetValue("FCC","Scenario#"&amp;$B$2,"Years#"&amp;$B$4,"Period#"&amp;$B$3,"View#"&amp;$B$10,"Consolidation#"&amp;$B$13,"Data Source#"&amp;$B$11,"Intercompany#"&amp;$B$14,"Movement#"&amp;$B$12,"Custom1#"&amp;$B$6,"Custom2#"&amp;$B$7,"Custom3#"&amp;$B$8,"Custom4#"&amp;$B$9,"Entity#"&amp;$B132,"Account#"&amp;$I$15)+[2]!HsGetValue("FCC","Scenario#"&amp;$B$2,"Years#"&amp;$B$4,"Period#"&amp;$B$3,"View#"&amp;$B$10,"Consolidation#"&amp;$B$13,"Data Source#"&amp;$B$11,"Intercompany#"&amp;$B$14,"Movement#"&amp;$B$12,"Custom1#"&amp;$B$6,"Custom2#"&amp;$B$7,"Custom3#"&amp;$B$8,"Custom4#"&amp;$B$9,"Entity#"&amp;$B132,"Account#"&amp;$I$16)+[2]!HsGetValue("FCC","Scenario#"&amp;$B$2,"Years#"&amp;$B$4,"Period#"&amp;$B$3,"View#"&amp;$B$10,"Consolidation#"&amp;$B$13,"Data Source#"&amp;$B$11,"Intercompany#"&amp;$B$14,"Movement#"&amp;$B$12,"Custom1#"&amp;$B$6,"Custom2#"&amp;$B$7,"Custom3#"&amp;$B$8,"Custom4#"&amp;$B$9,"Entity#"&amp;$B132,"Account#"&amp;$I$17)),2)</f>
        <v>#VALUE!</v>
      </c>
      <c r="J132" s="191" t="e">
        <f>ROUND(([2]!HsGetValue("FCC","Scenario#"&amp;$B$2,"Years#"&amp;$B$4,"Period#"&amp;$B$3,"View#"&amp;$B$10,"Consolidation#"&amp;$B$13,"Data Source#"&amp;$B$11,"Intercompany#"&amp;$B$14,"Movement#"&amp;$B$12,"Custom1#"&amp;$B$6,"Custom2#"&amp;$B$7,"Custom3#"&amp;$B$8,"Custom4#"&amp;$B$9,"Entity#"&amp;$B132,"Account#"&amp;$J$15)+[2]!HsGetValue("FCC","Scenario#"&amp;$B$2,"Years#"&amp;$B$4,"Period#"&amp;$B$3,"View#"&amp;$B$10,"Consolidation#"&amp;$B$13,"Data Source#"&amp;$B$11,"Intercompany#"&amp;$B$14,"Movement#"&amp;$B$12,"Custom1#"&amp;$B$6,"Custom2#"&amp;$B$7,"Custom3#"&amp;$B$8,"Custom4#"&amp;$B$9,"Entity#"&amp;$B132,"Account#"&amp;$J$16)),2)</f>
        <v>#VALUE!</v>
      </c>
      <c r="K132" s="108" t="e">
        <f>ROUND(([2]!HsGetValue("FCC","Scenario#"&amp;$B$2,"Years#"&amp;$B$4,"Period#"&amp;$B$3,"View#"&amp;$B$10,"Consolidation#"&amp;$B$13,"Data Source#"&amp;$B$11,"Intercompany#"&amp;$B$14,"Movement#"&amp;$B$12,"Custom1#"&amp;$B$6,"Custom2#"&amp;$B$7,"Custom3#"&amp;$B$8,"Custom4#"&amp;$B$9,"Entity#"&amp;$B132,"Account#"&amp;$K$13)+[2]!HsGetValue("FCC","Scenario#"&amp;$B$2,"Years#"&amp;$B$4,"Period#"&amp;$B$3,"View#"&amp;$B$10,"Consolidation#"&amp;$B$13,"Data Source#"&amp;$B$11,"Intercompany#"&amp;$B$14,"Movement#"&amp;$B$12,"Custom1#"&amp;$B$6,"Custom2#"&amp;$B$7,"Custom3#"&amp;$B$8,"Custom4#"&amp;$B$9,"Entity#"&amp;$B132,"Account#"&amp;$K$14)+[2]!HsGetValue("FCC","Scenario#"&amp;$B$2,"Years#"&amp;$B$4,"Period#"&amp;$B$3,"View#"&amp;$B$10,"Consolidation#"&amp;$B$13,"Data Source#"&amp;$B$11,"Intercompany#"&amp;$B$14,"Movement#"&amp;$B$12,"Custom1#"&amp;$B$6,"Custom2#"&amp;$B$7,"Custom3#"&amp;$B$8,"Custom4#"&amp;$B$9,"Entity#"&amp;$B132,"Account#"&amp;$K$15)+[2]!HsGetValue("FCC","Scenario#"&amp;$B$2,"Years#"&amp;$B$4,"Period#"&amp;$B$3,"View#"&amp;$B$10,"Consolidation#"&amp;$B$13,"Data Source#"&amp;$B$11,"Intercompany#"&amp;$B$14,"Movement#"&amp;$B$12,"Custom1#"&amp;$B$6,"Custom2#"&amp;$B$7,"Custom3#"&amp;$B$8,"Custom4#"&amp;$B$9,"Entity#"&amp;$B132,"Account#"&amp;$K$16)+[2]!HsGetValue("FCC","Scenario#"&amp;$B$2,"Years#"&amp;$B$4,"Period#"&amp;$B$3,"View#"&amp;$B$10,"Consolidation#"&amp;$B$13,"Data Source#"&amp;$B$11,"Intercompany#"&amp;$B$14,"Movement#"&amp;$B$12,"Custom1#"&amp;$B$6,"Custom2#"&amp;$B$7,"Custom3#"&amp;$B$8,"Custom4#"&amp;$B$9,"Entity#"&amp;$B132,"Account#"&amp;$K$17)+[2]!HsGetValue("FCC","Scenario#"&amp;$B$2,"Years#"&amp;$B$4,"Period#"&amp;$B$3,"View#"&amp;$B$10,"Consolidation#"&amp;$B$13,"Data Source#"&amp;$B$11,"Intercompany#"&amp;$B$14,"Movement#"&amp;$B$12,"Custom1#"&amp;$B$6,"Custom2#"&amp;$B$7,"Custom3#"&amp;$B$8,"Custom4#"&amp;$B$9,"Entity#"&amp;$B132,"Account#"&amp;$K$18)),2)</f>
        <v>#VALUE!</v>
      </c>
      <c r="L132" s="108" t="e">
        <f>ROUND(([2]!HsGetValue("FCC","Scenario#"&amp;$B$2,"Years#"&amp;$B$4,"Period#"&amp;$B$3,"View#"&amp;$B$10,"Consolidation#"&amp;$B$13,"Data Source#"&amp;$B$11,"Intercompany#"&amp;$B$14,"Movement#"&amp;$B$12,"Custom1#"&amp;$B$6,"Custom2#"&amp;$B$7,"Custom3#"&amp;$B$8,"Custom4#"&amp;$B$9,"Entity#"&amp;$B132,"Account#"&amp;$L$17)+[2]!HsGetValue("FCC","Scenario#"&amp;$B$2,"Years#"&amp;$B$4,"Period#"&amp;$B$3,"View#"&amp;$B$10,"Consolidation#"&amp;$B$13,"Data Source#"&amp;$B$11,"Intercompany#"&amp;$B$14,"Movement#"&amp;$B$12,"Custom1#"&amp;$B$6,"Custom2#"&amp;$B$7,"Custom3#"&amp;$B$8,"Custom4#"&amp;$B$9,"Entity#"&amp;$B132,"Account#"&amp;$L$18)),2)</f>
        <v>#VALUE!</v>
      </c>
      <c r="M132" s="189" t="e">
        <f>ROUND(([2]!HsGetValue("FCC","Scenario#"&amp;$B$2,"Years#"&amp;$B$4,"Period#"&amp;$B$3,"View#"&amp;$B$10,"Consolidation#"&amp;$B$13,"Data Source#"&amp;$B$11,"Intercompany#"&amp;$B$14,"Movement#"&amp;$B$12,"Custom1#"&amp;$B$6,"Custom2#"&amp;$B$7,"Custom3#"&amp;$B$8,"Custom4#"&amp;$B$9,"Entity#"&amp;$B132,"Account#"&amp;$M$15)+[2]!HsGetValue("FCC","Scenario#"&amp;$B$2,"Years#"&amp;$B$4,"Period#"&amp;$B$3,"View#"&amp;$B$10,"Consolidation#"&amp;$B$13,"Data Source#"&amp;$B$11,"Intercompany#"&amp;$B$14,"Movement#"&amp;$B$12,"Custom1#"&amp;$B$6,"Custom2#"&amp;$B$7,"Custom3#"&amp;$B$8,"Custom4#"&amp;$B$9,"Entity#"&amp;$B132,"Account#"&amp;$M$16)),2)</f>
        <v>#VALUE!</v>
      </c>
      <c r="N132" s="189" t="e">
        <f>ROUND(([2]!HsGetValue("FCC","Scenario#"&amp;$B$2,"Years#"&amp;$B$4,"Period#"&amp;$B$3,"View#"&amp;$B$10,"Consolidation#"&amp;$B$13,"Data Source#"&amp;$B$11,"Intercompany#"&amp;$B$14,"Movement#"&amp;$B$12,"Custom1#"&amp;$B$6,"Custom2#"&amp;$B$7,"Custom3#"&amp;$B$8,"Custom4#"&amp;$B$9,"Entity#"&amp;$B132,"Account#"&amp;$N$16)+[2]!HsGetValue("FCC","Scenario#"&amp;$B$2,"Years#"&amp;$B$4,"Period#"&amp;$B$3,"View#"&amp;$B$10,"Consolidation#"&amp;$B$13,"Data Source#"&amp;$B$11,"Intercompany#"&amp;$B$14,"Movement#"&amp;$B$12,"Custom1#"&amp;$B$6,"Custom2#"&amp;$B$7,"Custom3#"&amp;$B$8,"Custom4#"&amp;$B$9,"Entity#"&amp;$B132,"Account#"&amp;$N$17)+[2]!HsGetValue("FCC","Scenario#"&amp;$B$2,"Years#"&amp;$B$4,"Period#"&amp;$B$3,"View#"&amp;$B$10,"Consolidation#"&amp;$B$13,"Data Source#"&amp;$B$11,"Intercompany#"&amp;$B$14,"Movement#"&amp;$B$12,"Custom1#"&amp;$B$6,"Custom2#"&amp;$B$7,"Custom3#"&amp;$B$8,"Custom4#"&amp;$B$9,"Entity#"&amp;$B132,"Account#"&amp;$N$18)),2)</f>
        <v>#VALUE!</v>
      </c>
      <c r="O132" s="189" t="e">
        <f>ROUND(([2]!HsGetValue("FCC","Scenario#"&amp;$B$2,"Years#"&amp;$B$4,"Period#"&amp;$B$3,"View#"&amp;$B$10,"Consolidation#"&amp;$B$13,"Data Source#"&amp;$B$11,"Intercompany#"&amp;$B$14,"Movement#"&amp;$B$12,"Custom1#"&amp;$B$6,"Custom2#"&amp;$B$7,"Custom3#"&amp;$B$8,"Custom4#"&amp;$B$9,"Entity#"&amp;$B132,"Account#"&amp;$O$15)),2)</f>
        <v>#VALUE!</v>
      </c>
      <c r="P132" s="189" t="e">
        <f>ROUND(([2]!HsGetValue("FCC","Scenario#"&amp;$B$2,"Years#"&amp;$B$4,"Period#"&amp;$B$3,"View#"&amp;$B$10,"Consolidation#"&amp;$B$13,"Data Source#"&amp;$B$11,"Intercompany#"&amp;$B$14,"Movement#"&amp;$B$12,"Custom1#"&amp;$B$6,"Custom2#"&amp;$B$7,"Custom3#"&amp;$B$8,"Custom4#"&amp;$B$9,"Entity#"&amp;$B132,"Account#"&amp;$P$15)+[2]!HsGetValue("FCC","Scenario#"&amp;$B$2,"Years#"&amp;$B$4,"Period#"&amp;$B$3,"View#"&amp;$B$10,"Consolidation#"&amp;$B$13,"Data Source#"&amp;$B$11,"Intercompany#"&amp;$B$14,"Movement#"&amp;$B$12,"Custom1#"&amp;$B$6,"Custom2#"&amp;$B$7,"Custom3#"&amp;$B$8,"Custom4#"&amp;$B$9,"Entity#"&amp;$B132,"Account#"&amp;$P$16)),2)</f>
        <v>#VALUE!</v>
      </c>
      <c r="Q132" s="189" t="e">
        <f>ROUND(([2]!HsGetValue("FCC","Scenario#"&amp;$B$2,"Years#"&amp;$B$4,"Period#"&amp;$B$3,"View#"&amp;$B$10,"Consolidation#"&amp;$B$13,"Data Source#"&amp;$B$11,"Intercompany#"&amp;$B$14,"Movement#"&amp;$B$12,"Custom1#"&amp;$B$6,"Custom2#"&amp;$B$7,"Custom3#"&amp;$B$8,"Custom4#"&amp;$B$9,"Entity#"&amp;$B132,"Account#"&amp;$Q$15)+[2]!HsGetValue("FCC","Scenario#"&amp;$B$2,"Years#"&amp;$B$4,"Period#"&amp;$B$3,"View#"&amp;$B$10,"Consolidation#"&amp;$B$13,"Data Source#"&amp;$B$11,"Intercompany#"&amp;$B$14,"Movement#"&amp;$B$12,"Custom1#"&amp;$B$6,"Custom2#"&amp;$B$7,"Custom3#"&amp;$B$8,"Custom4#"&amp;$B$9,"Entity#"&amp;$B132,"Account#"&amp;$Q$16)),2)</f>
        <v>#VALUE!</v>
      </c>
      <c r="R132" s="189" t="e">
        <f>ROUND(([2]!HsGetValue("FCC","Scenario#"&amp;$B$2,"Years#"&amp;$B$4,"Period#"&amp;$B$3,"View#"&amp;$B$10,"Consolidation#"&amp;$B$13,"Data Source#"&amp;$B$11,"Intercompany#"&amp;$B$14,"Movement#"&amp;$B$12,"Custom1#"&amp;$B$6,"Custom2#"&amp;$B$7,"Custom3#"&amp;$B$8,"Custom4#"&amp;$B$9,"Entity#"&amp;$B132,"Account#"&amp;$R$15)+[2]!HsGetValue("FCC","Scenario#"&amp;$B$2,"Years#"&amp;$B$4,"Period#"&amp;$B$3,"View#"&amp;$B$10,"Consolidation#"&amp;$B$13,"Data Source#"&amp;$B$11,"Intercompany#"&amp;$B$14,"Movement#"&amp;$B$12,"Custom1#"&amp;$B$6,"Custom2#"&amp;$B$7,"Custom3#"&amp;$B$8,"Custom4#"&amp;$B$9,"Entity#"&amp;$B132,"Account#"&amp;$R$16)),2)</f>
        <v>#VALUE!</v>
      </c>
      <c r="S132" s="108" t="e">
        <f>ROUND(([2]!HsGetValue("FCC","Scenario#"&amp;$B$2,"Years#"&amp;$B$4,"Period#"&amp;$B$3,"View#"&amp;$B$10,"Consolidation#"&amp;$B$13,"Data Source#"&amp;$B$11,"Intercompany#"&amp;$B$14,"Movement#"&amp;$B$12,"Custom1#"&amp;$B$6,"Custom2#"&amp;$B$7,"Custom3#"&amp;$B$8,"Custom4#"&amp;$B$9,"Entity#"&amp;$B132,"Account#"&amp;$S$15)),2)</f>
        <v>#VALUE!</v>
      </c>
      <c r="T132" s="189" t="e">
        <f>ROUND(([2]!HsGetValue("FCC","Scenario#"&amp;$B$2,"Years#"&amp;$B$4,"Period#"&amp;$B$3,"View#"&amp;$B$10,"Consolidation#"&amp;$B$13,"Data Source#"&amp;$B$11,"Intercompany#"&amp;$B$14,"Movement#"&amp;$B$12,"Custom1#"&amp;$B$6,"Custom2#"&amp;$B$7,"Custom3#"&amp;$B$8,"Custom4#"&amp;$B$9,"Entity#"&amp;$B132,"Account#"&amp;$T$15)),2)</f>
        <v>#VALUE!</v>
      </c>
      <c r="U132" s="189" t="e">
        <f>ROUND(([2]!HsGetValue("FCC","Scenario#"&amp;$B$2,"Years#"&amp;$B$4,"Period#"&amp;$B$3,"View#"&amp;$B$10,"Consolidation#"&amp;$B$13,"Data Source#"&amp;$B$11,"Intercompany#"&amp;$B$14,"Movement#"&amp;$B$12,"Custom1#"&amp;$B$6,"Custom2#"&amp;$B$7,"Custom3#"&amp;$B$8,"Custom4#"&amp;$B$9,"Entity#"&amp;$B132,"Account#"&amp;$U$15)),2)</f>
        <v>#VALUE!</v>
      </c>
      <c r="V132" s="189"/>
      <c r="W132" s="108" t="e">
        <f>ROUND(([2]!HsGetValue("FCC","Scenario#"&amp;$B$2,"Years#"&amp;$B$4,"Period#"&amp;$B$3,"View#"&amp;$B$10,"Consolidation#"&amp;$B$13,"Data Source#"&amp;$B$11,"Intercompany#"&amp;$B$14,"Movement#"&amp;$B$12,"Custom1#"&amp;$B$6,"Custom2#"&amp;$B$7,"Custom3#"&amp;$B$8,"Custom4#"&amp;$B$9,"Entity#"&amp;$B132,"Account#"&amp;$W$15)),2)</f>
        <v>#VALUE!</v>
      </c>
      <c r="X132" s="189" t="e">
        <f>ROUND(([2]!HsGetValue("FCC","Scenario#"&amp;$B$2,"Years#"&amp;$B$4,"Period#"&amp;$B$3,"View#"&amp;$B$10,"Consolidation#"&amp;$B$13,"Data Source#"&amp;$B$11,"Intercompany#"&amp;$B$14,"Movement#"&amp;$B$12,"Custom1#"&amp;$B$6,"Custom2#"&amp;$B$7,"Custom3#"&amp;$B$8,"Custom4#"&amp;$B$9,"Entity#"&amp;$B132,"Account#"&amp;$X$15)),2)</f>
        <v>#VALUE!</v>
      </c>
      <c r="Y132" s="189" t="e">
        <f>ROUND(([2]!HsGetValue("FCC","Scenario#"&amp;$B$2,"Years#"&amp;$B$4,"Period#"&amp;$B$3,"View#"&amp;$B$10,"Consolidation#"&amp;$B$13,"Data Source#"&amp;$B$11,"Intercompany#"&amp;$B$14,"Movement#"&amp;$B$12,"Custom1#"&amp;$B$6,"Custom2#"&amp;$B$7,"Custom3#"&amp;$B$8,"Custom4#"&amp;$B$9,"Entity#"&amp;$B132,"Account#"&amp;$Y$15)+[2]!HsGetValue("FCC","Scenario#"&amp;$B$2,"Years#"&amp;$B$4,"Period#"&amp;$B$3,"View#"&amp;$B$10,"Consolidation#"&amp;$B$13,"Data Source#"&amp;$B$11,"Intercompany#"&amp;$B$14,"Movement#"&amp;$B$12,"Custom1#"&amp;$B$6,"Custom2#"&amp;$B$7,"Custom3#"&amp;$B$8,"Custom4#"&amp;$B$9,"Entity#"&amp;$B132,"Account#"&amp;$Y$16)),2)</f>
        <v>#VALUE!</v>
      </c>
    </row>
    <row r="133" spans="1:25" ht="15" hidden="1" customHeight="1" outlineLevel="1">
      <c r="A133" s="29" t="s">
        <v>387</v>
      </c>
      <c r="B133" s="29" t="s">
        <v>329</v>
      </c>
      <c r="C133" s="29">
        <v>88840</v>
      </c>
      <c r="D133" s="29" t="s">
        <v>161</v>
      </c>
      <c r="E133" t="s">
        <v>105</v>
      </c>
      <c r="F133" s="22" t="e">
        <f t="shared" si="6"/>
        <v>#VALUE!</v>
      </c>
      <c r="G133" s="189" t="e">
        <f>ROUND(([2]!HsGetValue("FCC","Scenario#"&amp;$B$2,"Years#"&amp;$B$4,"Period#"&amp;$B$3,"View#"&amp;$B$10,"Consolidation#"&amp;$B$13,"Data Source#"&amp;B$11,"Intercompany#"&amp;$B$14,"Movement#"&amp;$B$12,"Custom1#"&amp;$B$6,"Custom2#"&amp;$B$7,"Custom3#"&amp;$B$8,"Custom4#"&amp;$B$9,"Entity#"&amp;$B133,"Account#"&amp;$G$15)+[2]!HsGetValue("FCC","Scenario#"&amp;$B$2,"Years#"&amp;$B$4,"Period#"&amp;$B$3,"View#"&amp;$B$10,"Consolidation#"&amp;$B$13,"Data Source#"&amp;B$11,"Intercompany#"&amp;$B$14,"Movement#"&amp;$B$12,"Custom1#"&amp;$B$6,"Custom2#"&amp;$B$7,"Custom3#"&amp;$B$8,"Custom4#"&amp;$B$9,"Entity#"&amp;$B133,"Account#"&amp;$G$16)),2)</f>
        <v>#VALUE!</v>
      </c>
      <c r="H133" s="189" t="e">
        <f>ROUND(([2]!HsGetValue("FCC","Scenario#"&amp;$B$2,"Years#"&amp;$B$4,"Period#"&amp;$B$3,"View#"&amp;$B$10,"Consolidation#"&amp;$B$13,"Data Source#"&amp;$B$11,"Intercompany#"&amp;$B$14,"Movement#"&amp;$B$12,"Custom1#"&amp;$B$6,"Custom2#"&amp;$B$7,"Custom3#"&amp;$B$8,"Custom4#"&amp;$B$9,"Entity#"&amp;$B133,"Account#"&amp;$H$15)+[2]!HsGetValue("FCC","Scenario#"&amp;$B$2,"Years#"&amp;$B$4,"Period#"&amp;$B$3,"View#"&amp;$B$10,"Consolidation#"&amp;$B$13,"Data Source#"&amp;$B$11,"Intercompany#"&amp;$B$14,"Movement#"&amp;$B$12,"Custom1#"&amp;$B$6,"Custom2#"&amp;$B$7,"Custom3#"&amp;$B$8,"Custom4#"&amp;$B$9,"Entity#"&amp;$B133,"Account#"&amp;$H$16)),2)</f>
        <v>#VALUE!</v>
      </c>
      <c r="I133" s="108" t="e">
        <f>ROUND(([2]!HsGetValue("FCC","Scenario#"&amp;$B$2,"Years#"&amp;$B$4,"Period#"&amp;$B$3,"View#"&amp;$B$10,"Consolidation#"&amp;$B$13,"Data Source#"&amp;$B$11,"Intercompany#"&amp;$B$14,"Movement#"&amp;$B$12,"Custom1#"&amp;$B$6,"Custom2#"&amp;$B$7,"Custom3#"&amp;$B$8,"Custom4#"&amp;$B$9,"Entity#"&amp;$B133,"Account#"&amp;$I$15)+[2]!HsGetValue("FCC","Scenario#"&amp;$B$2,"Years#"&amp;$B$4,"Period#"&amp;$B$3,"View#"&amp;$B$10,"Consolidation#"&amp;$B$13,"Data Source#"&amp;$B$11,"Intercompany#"&amp;$B$14,"Movement#"&amp;$B$12,"Custom1#"&amp;$B$6,"Custom2#"&amp;$B$7,"Custom3#"&amp;$B$8,"Custom4#"&amp;$B$9,"Entity#"&amp;$B133,"Account#"&amp;$I$16)+[2]!HsGetValue("FCC","Scenario#"&amp;$B$2,"Years#"&amp;$B$4,"Period#"&amp;$B$3,"View#"&amp;$B$10,"Consolidation#"&amp;$B$13,"Data Source#"&amp;$B$11,"Intercompany#"&amp;$B$14,"Movement#"&amp;$B$12,"Custom1#"&amp;$B$6,"Custom2#"&amp;$B$7,"Custom3#"&amp;$B$8,"Custom4#"&amp;$B$9,"Entity#"&amp;$B133,"Account#"&amp;$I$17)),2)</f>
        <v>#VALUE!</v>
      </c>
      <c r="J133" s="191" t="e">
        <f>ROUND(([2]!HsGetValue("FCC","Scenario#"&amp;$B$2,"Years#"&amp;$B$4,"Period#"&amp;$B$3,"View#"&amp;$B$10,"Consolidation#"&amp;$B$13,"Data Source#"&amp;$B$11,"Intercompany#"&amp;$B$14,"Movement#"&amp;$B$12,"Custom1#"&amp;$B$6,"Custom2#"&amp;$B$7,"Custom3#"&amp;$B$8,"Custom4#"&amp;$B$9,"Entity#"&amp;$B133,"Account#"&amp;$J$15)+[2]!HsGetValue("FCC","Scenario#"&amp;$B$2,"Years#"&amp;$B$4,"Period#"&amp;$B$3,"View#"&amp;$B$10,"Consolidation#"&amp;$B$13,"Data Source#"&amp;$B$11,"Intercompany#"&amp;$B$14,"Movement#"&amp;$B$12,"Custom1#"&amp;$B$6,"Custom2#"&amp;$B$7,"Custom3#"&amp;$B$8,"Custom4#"&amp;$B$9,"Entity#"&amp;$B133,"Account#"&amp;$J$16)),2)</f>
        <v>#VALUE!</v>
      </c>
      <c r="K133" s="108" t="e">
        <f>ROUND(([2]!HsGetValue("FCC","Scenario#"&amp;$B$2,"Years#"&amp;$B$4,"Period#"&amp;$B$3,"View#"&amp;$B$10,"Consolidation#"&amp;$B$13,"Data Source#"&amp;$B$11,"Intercompany#"&amp;$B$14,"Movement#"&amp;$B$12,"Custom1#"&amp;$B$6,"Custom2#"&amp;$B$7,"Custom3#"&amp;$B$8,"Custom4#"&amp;$B$9,"Entity#"&amp;$B133,"Account#"&amp;$K$13)+[2]!HsGetValue("FCC","Scenario#"&amp;$B$2,"Years#"&amp;$B$4,"Period#"&amp;$B$3,"View#"&amp;$B$10,"Consolidation#"&amp;$B$13,"Data Source#"&amp;$B$11,"Intercompany#"&amp;$B$14,"Movement#"&amp;$B$12,"Custom1#"&amp;$B$6,"Custom2#"&amp;$B$7,"Custom3#"&amp;$B$8,"Custom4#"&amp;$B$9,"Entity#"&amp;$B133,"Account#"&amp;$K$14)+[2]!HsGetValue("FCC","Scenario#"&amp;$B$2,"Years#"&amp;$B$4,"Period#"&amp;$B$3,"View#"&amp;$B$10,"Consolidation#"&amp;$B$13,"Data Source#"&amp;$B$11,"Intercompany#"&amp;$B$14,"Movement#"&amp;$B$12,"Custom1#"&amp;$B$6,"Custom2#"&amp;$B$7,"Custom3#"&amp;$B$8,"Custom4#"&amp;$B$9,"Entity#"&amp;$B133,"Account#"&amp;$K$15)+[2]!HsGetValue("FCC","Scenario#"&amp;$B$2,"Years#"&amp;$B$4,"Period#"&amp;$B$3,"View#"&amp;$B$10,"Consolidation#"&amp;$B$13,"Data Source#"&amp;$B$11,"Intercompany#"&amp;$B$14,"Movement#"&amp;$B$12,"Custom1#"&amp;$B$6,"Custom2#"&amp;$B$7,"Custom3#"&amp;$B$8,"Custom4#"&amp;$B$9,"Entity#"&amp;$B133,"Account#"&amp;$K$16)+[2]!HsGetValue("FCC","Scenario#"&amp;$B$2,"Years#"&amp;$B$4,"Period#"&amp;$B$3,"View#"&amp;$B$10,"Consolidation#"&amp;$B$13,"Data Source#"&amp;$B$11,"Intercompany#"&amp;$B$14,"Movement#"&amp;$B$12,"Custom1#"&amp;$B$6,"Custom2#"&amp;$B$7,"Custom3#"&amp;$B$8,"Custom4#"&amp;$B$9,"Entity#"&amp;$B133,"Account#"&amp;$K$17)+[2]!HsGetValue("FCC","Scenario#"&amp;$B$2,"Years#"&amp;$B$4,"Period#"&amp;$B$3,"View#"&amp;$B$10,"Consolidation#"&amp;$B$13,"Data Source#"&amp;$B$11,"Intercompany#"&amp;$B$14,"Movement#"&amp;$B$12,"Custom1#"&amp;$B$6,"Custom2#"&amp;$B$7,"Custom3#"&amp;$B$8,"Custom4#"&amp;$B$9,"Entity#"&amp;$B133,"Account#"&amp;$K$18)),2)</f>
        <v>#VALUE!</v>
      </c>
      <c r="L133" s="108" t="e">
        <f>ROUND(([2]!HsGetValue("FCC","Scenario#"&amp;$B$2,"Years#"&amp;$B$4,"Period#"&amp;$B$3,"View#"&amp;$B$10,"Consolidation#"&amp;$B$13,"Data Source#"&amp;$B$11,"Intercompany#"&amp;$B$14,"Movement#"&amp;$B$12,"Custom1#"&amp;$B$6,"Custom2#"&amp;$B$7,"Custom3#"&amp;$B$8,"Custom4#"&amp;$B$9,"Entity#"&amp;$B133,"Account#"&amp;$L$17)+[2]!HsGetValue("FCC","Scenario#"&amp;$B$2,"Years#"&amp;$B$4,"Period#"&amp;$B$3,"View#"&amp;$B$10,"Consolidation#"&amp;$B$13,"Data Source#"&amp;$B$11,"Intercompany#"&amp;$B$14,"Movement#"&amp;$B$12,"Custom1#"&amp;$B$6,"Custom2#"&amp;$B$7,"Custom3#"&amp;$B$8,"Custom4#"&amp;$B$9,"Entity#"&amp;$B133,"Account#"&amp;$L$18)),2)</f>
        <v>#VALUE!</v>
      </c>
      <c r="M133" s="189" t="e">
        <f>ROUND(([2]!HsGetValue("FCC","Scenario#"&amp;$B$2,"Years#"&amp;$B$4,"Period#"&amp;$B$3,"View#"&amp;$B$10,"Consolidation#"&amp;$B$13,"Data Source#"&amp;$B$11,"Intercompany#"&amp;$B$14,"Movement#"&amp;$B$12,"Custom1#"&amp;$B$6,"Custom2#"&amp;$B$7,"Custom3#"&amp;$B$8,"Custom4#"&amp;$B$9,"Entity#"&amp;$B133,"Account#"&amp;$M$15)+[2]!HsGetValue("FCC","Scenario#"&amp;$B$2,"Years#"&amp;$B$4,"Period#"&amp;$B$3,"View#"&amp;$B$10,"Consolidation#"&amp;$B$13,"Data Source#"&amp;$B$11,"Intercompany#"&amp;$B$14,"Movement#"&amp;$B$12,"Custom1#"&amp;$B$6,"Custom2#"&amp;$B$7,"Custom3#"&amp;$B$8,"Custom4#"&amp;$B$9,"Entity#"&amp;$B133,"Account#"&amp;$M$16)),2)</f>
        <v>#VALUE!</v>
      </c>
      <c r="N133" s="189" t="e">
        <f>ROUND(([2]!HsGetValue("FCC","Scenario#"&amp;$B$2,"Years#"&amp;$B$4,"Period#"&amp;$B$3,"View#"&amp;$B$10,"Consolidation#"&amp;$B$13,"Data Source#"&amp;$B$11,"Intercompany#"&amp;$B$14,"Movement#"&amp;$B$12,"Custom1#"&amp;$B$6,"Custom2#"&amp;$B$7,"Custom3#"&amp;$B$8,"Custom4#"&amp;$B$9,"Entity#"&amp;$B133,"Account#"&amp;$N$16)+[2]!HsGetValue("FCC","Scenario#"&amp;$B$2,"Years#"&amp;$B$4,"Period#"&amp;$B$3,"View#"&amp;$B$10,"Consolidation#"&amp;$B$13,"Data Source#"&amp;$B$11,"Intercompany#"&amp;$B$14,"Movement#"&amp;$B$12,"Custom1#"&amp;$B$6,"Custom2#"&amp;$B$7,"Custom3#"&amp;$B$8,"Custom4#"&amp;$B$9,"Entity#"&amp;$B133,"Account#"&amp;$N$17)+[2]!HsGetValue("FCC","Scenario#"&amp;$B$2,"Years#"&amp;$B$4,"Period#"&amp;$B$3,"View#"&amp;$B$10,"Consolidation#"&amp;$B$13,"Data Source#"&amp;$B$11,"Intercompany#"&amp;$B$14,"Movement#"&amp;$B$12,"Custom1#"&amp;$B$6,"Custom2#"&amp;$B$7,"Custom3#"&amp;$B$8,"Custom4#"&amp;$B$9,"Entity#"&amp;$B133,"Account#"&amp;$N$18)),2)</f>
        <v>#VALUE!</v>
      </c>
      <c r="O133" s="189" t="e">
        <f>ROUND(([2]!HsGetValue("FCC","Scenario#"&amp;$B$2,"Years#"&amp;$B$4,"Period#"&amp;$B$3,"View#"&amp;$B$10,"Consolidation#"&amp;$B$13,"Data Source#"&amp;$B$11,"Intercompany#"&amp;$B$14,"Movement#"&amp;$B$12,"Custom1#"&amp;$B$6,"Custom2#"&amp;$B$7,"Custom3#"&amp;$B$8,"Custom4#"&amp;$B$9,"Entity#"&amp;$B133,"Account#"&amp;$O$15)),2)</f>
        <v>#VALUE!</v>
      </c>
      <c r="P133" s="189" t="e">
        <f>ROUND(([2]!HsGetValue("FCC","Scenario#"&amp;$B$2,"Years#"&amp;$B$4,"Period#"&amp;$B$3,"View#"&amp;$B$10,"Consolidation#"&amp;$B$13,"Data Source#"&amp;$B$11,"Intercompany#"&amp;$B$14,"Movement#"&amp;$B$12,"Custom1#"&amp;$B$6,"Custom2#"&amp;$B$7,"Custom3#"&amp;$B$8,"Custom4#"&amp;$B$9,"Entity#"&amp;$B133,"Account#"&amp;$P$15)+[2]!HsGetValue("FCC","Scenario#"&amp;$B$2,"Years#"&amp;$B$4,"Period#"&amp;$B$3,"View#"&amp;$B$10,"Consolidation#"&amp;$B$13,"Data Source#"&amp;$B$11,"Intercompany#"&amp;$B$14,"Movement#"&amp;$B$12,"Custom1#"&amp;$B$6,"Custom2#"&amp;$B$7,"Custom3#"&amp;$B$8,"Custom4#"&amp;$B$9,"Entity#"&amp;$B133,"Account#"&amp;$P$16)),2)</f>
        <v>#VALUE!</v>
      </c>
      <c r="Q133" s="189" t="e">
        <f>ROUND(([2]!HsGetValue("FCC","Scenario#"&amp;$B$2,"Years#"&amp;$B$4,"Period#"&amp;$B$3,"View#"&amp;$B$10,"Consolidation#"&amp;$B$13,"Data Source#"&amp;$B$11,"Intercompany#"&amp;$B$14,"Movement#"&amp;$B$12,"Custom1#"&amp;$B$6,"Custom2#"&amp;$B$7,"Custom3#"&amp;$B$8,"Custom4#"&amp;$B$9,"Entity#"&amp;$B133,"Account#"&amp;$Q$15)+[2]!HsGetValue("FCC","Scenario#"&amp;$B$2,"Years#"&amp;$B$4,"Period#"&amp;$B$3,"View#"&amp;$B$10,"Consolidation#"&amp;$B$13,"Data Source#"&amp;$B$11,"Intercompany#"&amp;$B$14,"Movement#"&amp;$B$12,"Custom1#"&amp;$B$6,"Custom2#"&amp;$B$7,"Custom3#"&amp;$B$8,"Custom4#"&amp;$B$9,"Entity#"&amp;$B133,"Account#"&amp;$Q$16)),2)</f>
        <v>#VALUE!</v>
      </c>
      <c r="R133" s="189" t="e">
        <f>ROUND(([2]!HsGetValue("FCC","Scenario#"&amp;$B$2,"Years#"&amp;$B$4,"Period#"&amp;$B$3,"View#"&amp;$B$10,"Consolidation#"&amp;$B$13,"Data Source#"&amp;$B$11,"Intercompany#"&amp;$B$14,"Movement#"&amp;$B$12,"Custom1#"&amp;$B$6,"Custom2#"&amp;$B$7,"Custom3#"&amp;$B$8,"Custom4#"&amp;$B$9,"Entity#"&amp;$B133,"Account#"&amp;$R$15)+[2]!HsGetValue("FCC","Scenario#"&amp;$B$2,"Years#"&amp;$B$4,"Period#"&amp;$B$3,"View#"&amp;$B$10,"Consolidation#"&amp;$B$13,"Data Source#"&amp;$B$11,"Intercompany#"&amp;$B$14,"Movement#"&amp;$B$12,"Custom1#"&amp;$B$6,"Custom2#"&amp;$B$7,"Custom3#"&amp;$B$8,"Custom4#"&amp;$B$9,"Entity#"&amp;$B133,"Account#"&amp;$R$16)),2)</f>
        <v>#VALUE!</v>
      </c>
      <c r="S133" s="108" t="e">
        <f>ROUND(([2]!HsGetValue("FCC","Scenario#"&amp;$B$2,"Years#"&amp;$B$4,"Period#"&amp;$B$3,"View#"&amp;$B$10,"Consolidation#"&amp;$B$13,"Data Source#"&amp;$B$11,"Intercompany#"&amp;$B$14,"Movement#"&amp;$B$12,"Custom1#"&amp;$B$6,"Custom2#"&amp;$B$7,"Custom3#"&amp;$B$8,"Custom4#"&amp;$B$9,"Entity#"&amp;$B133,"Account#"&amp;$S$15)),2)</f>
        <v>#VALUE!</v>
      </c>
      <c r="T133" s="189" t="e">
        <f>ROUND(([2]!HsGetValue("FCC","Scenario#"&amp;$B$2,"Years#"&amp;$B$4,"Period#"&amp;$B$3,"View#"&amp;$B$10,"Consolidation#"&amp;$B$13,"Data Source#"&amp;$B$11,"Intercompany#"&amp;$B$14,"Movement#"&amp;$B$12,"Custom1#"&amp;$B$6,"Custom2#"&amp;$B$7,"Custom3#"&amp;$B$8,"Custom4#"&amp;$B$9,"Entity#"&amp;$B133,"Account#"&amp;$T$15)),2)</f>
        <v>#VALUE!</v>
      </c>
      <c r="U133" s="189" t="e">
        <f>ROUND(([2]!HsGetValue("FCC","Scenario#"&amp;$B$2,"Years#"&amp;$B$4,"Period#"&amp;$B$3,"View#"&amp;$B$10,"Consolidation#"&amp;$B$13,"Data Source#"&amp;$B$11,"Intercompany#"&amp;$B$14,"Movement#"&amp;$B$12,"Custom1#"&amp;$B$6,"Custom2#"&amp;$B$7,"Custom3#"&amp;$B$8,"Custom4#"&amp;$B$9,"Entity#"&amp;$B133,"Account#"&amp;$U$15)),2)</f>
        <v>#VALUE!</v>
      </c>
      <c r="V133" s="189"/>
      <c r="W133" s="108" t="e">
        <f>ROUND(([2]!HsGetValue("FCC","Scenario#"&amp;$B$2,"Years#"&amp;$B$4,"Period#"&amp;$B$3,"View#"&amp;$B$10,"Consolidation#"&amp;$B$13,"Data Source#"&amp;$B$11,"Intercompany#"&amp;$B$14,"Movement#"&amp;$B$12,"Custom1#"&amp;$B$6,"Custom2#"&amp;$B$7,"Custom3#"&amp;$B$8,"Custom4#"&amp;$B$9,"Entity#"&amp;$B133,"Account#"&amp;$W$15)),2)</f>
        <v>#VALUE!</v>
      </c>
      <c r="X133" s="189" t="e">
        <f>ROUND(([2]!HsGetValue("FCC","Scenario#"&amp;$B$2,"Years#"&amp;$B$4,"Period#"&amp;$B$3,"View#"&amp;$B$10,"Consolidation#"&amp;$B$13,"Data Source#"&amp;$B$11,"Intercompany#"&amp;$B$14,"Movement#"&amp;$B$12,"Custom1#"&amp;$B$6,"Custom2#"&amp;$B$7,"Custom3#"&amp;$B$8,"Custom4#"&amp;$B$9,"Entity#"&amp;$B133,"Account#"&amp;$X$15)),2)</f>
        <v>#VALUE!</v>
      </c>
      <c r="Y133" s="189" t="e">
        <f>ROUND(([2]!HsGetValue("FCC","Scenario#"&amp;$B$2,"Years#"&amp;$B$4,"Period#"&amp;$B$3,"View#"&amp;$B$10,"Consolidation#"&amp;$B$13,"Data Source#"&amp;$B$11,"Intercompany#"&amp;$B$14,"Movement#"&amp;$B$12,"Custom1#"&amp;$B$6,"Custom2#"&amp;$B$7,"Custom3#"&amp;$B$8,"Custom4#"&amp;$B$9,"Entity#"&amp;$B133,"Account#"&amp;$Y$15)+[2]!HsGetValue("FCC","Scenario#"&amp;$B$2,"Years#"&amp;$B$4,"Period#"&amp;$B$3,"View#"&amp;$B$10,"Consolidation#"&amp;$B$13,"Data Source#"&amp;$B$11,"Intercompany#"&amp;$B$14,"Movement#"&amp;$B$12,"Custom1#"&amp;$B$6,"Custom2#"&amp;$B$7,"Custom3#"&amp;$B$8,"Custom4#"&amp;$B$9,"Entity#"&amp;$B133,"Account#"&amp;$Y$16)),2)</f>
        <v>#VALUE!</v>
      </c>
    </row>
    <row r="134" spans="1:25" ht="15" customHeight="1" collapsed="1">
      <c r="A134" s="29" t="s">
        <v>387</v>
      </c>
      <c r="B134" s="29" t="s">
        <v>417</v>
      </c>
      <c r="C134" s="29"/>
      <c r="D134" s="29" t="s">
        <v>161</v>
      </c>
      <c r="E134" t="s">
        <v>421</v>
      </c>
      <c r="F134" s="22" t="e">
        <f>SUM(H134:Y134)-U134</f>
        <v>#VALUE!</v>
      </c>
      <c r="G134" s="189" t="e">
        <f t="shared" ref="G134:L134" si="7">SUM(G117:G133)</f>
        <v>#VALUE!</v>
      </c>
      <c r="H134" s="189" t="e">
        <f t="shared" si="7"/>
        <v>#VALUE!</v>
      </c>
      <c r="I134" s="189" t="e">
        <f t="shared" si="7"/>
        <v>#VALUE!</v>
      </c>
      <c r="J134" s="189" t="e">
        <f t="shared" si="7"/>
        <v>#VALUE!</v>
      </c>
      <c r="K134" s="189">
        <f>42057.56-25044.38</f>
        <v>17013.179999999997</v>
      </c>
      <c r="L134" s="189" t="e">
        <f t="shared" si="7"/>
        <v>#VALUE!</v>
      </c>
      <c r="M134" s="189" t="e">
        <f>SUM(M117:M133)</f>
        <v>#VALUE!</v>
      </c>
      <c r="N134" s="189" t="e">
        <f>ROUND(([2]!HsGetValue("FCC","Scenario#"&amp;$B$2,"Years#"&amp;$B$4,"Period#"&amp;$B$3,"View#"&amp;$B$10,"Consolidation#"&amp;$B$13,"Data Source#"&amp;$B$11,"Intercompany#"&amp;$B$14,"Movement#"&amp;$B$12,"Custom1#"&amp;$B$6,"Custom2#"&amp;$B$7,"Custom3#"&amp;$B$8,"Custom4#"&amp;$B$9,"Entity#"&amp;$B134,"Account#"&amp;$N$16)+[2]!HsGetValue("FCC","Scenario#"&amp;$B$2,"Years#"&amp;$B$4,"Period#"&amp;$B$3,"View#"&amp;$B$10,"Consolidation#"&amp;$B$13,"Data Source#"&amp;$B$11,"Intercompany#"&amp;$B$14,"Movement#"&amp;$B$12,"Custom1#"&amp;$B$6,"Custom2#"&amp;$B$7,"Custom3#"&amp;$B$8,"Custom4#"&amp;$B$9,"Entity#"&amp;$B134,"Account#"&amp;$N$17)+[2]!HsGetValue("FCC","Scenario#"&amp;$B$2,"Years#"&amp;$B$4,"Period#"&amp;$B$3,"View#"&amp;$B$10,"Consolidation#"&amp;$B$13,"Data Source#"&amp;$B$11,"Intercompany#"&amp;$B$14,"Movement#"&amp;$B$12,"Custom1#"&amp;$B$6,"Custom2#"&amp;$B$7,"Custom3#"&amp;$B$8,"Custom4#"&amp;$B$9,"Entity#"&amp;$B134,"Account#"&amp;$N$18)),2)</f>
        <v>#VALUE!</v>
      </c>
      <c r="O134" s="189" t="e">
        <f>ROUND(([2]!HsGetValue("FCC","Scenario#"&amp;$B$2,"Years#"&amp;$B$4,"Period#"&amp;$B$3,"View#"&amp;$B$10,"Consolidation#"&amp;$B$13,"Data Source#"&amp;$B$11,"Intercompany#"&amp;$B$14,"Movement#"&amp;$B$12,"Custom1#"&amp;$B$6,"Custom2#"&amp;$B$7,"Custom3#"&amp;$B$8,"Custom4#"&amp;$B$9,"Entity#"&amp;$B134,"Account#"&amp;$O$15)),2)</f>
        <v>#VALUE!</v>
      </c>
      <c r="P134" s="189" t="e">
        <f>ROUND(([2]!HsGetValue("FCC","Scenario#"&amp;$B$2,"Years#"&amp;$B$4,"Period#"&amp;$B$3,"View#"&amp;$B$10,"Consolidation#"&amp;$B$13,"Data Source#"&amp;$B$11,"Intercompany#"&amp;$B$14,"Movement#"&amp;$B$12,"Custom1#"&amp;$B$6,"Custom2#"&amp;$B$7,"Custom3#"&amp;$B$8,"Custom4#"&amp;$B$9,"Entity#"&amp;$B134,"Account#"&amp;$P$15)+[2]!HsGetValue("FCC","Scenario#"&amp;$B$2,"Years#"&amp;$B$4,"Period#"&amp;$B$3,"View#"&amp;$B$10,"Consolidation#"&amp;$B$13,"Data Source#"&amp;$B$11,"Intercompany#"&amp;$B$14,"Movement#"&amp;$B$12,"Custom1#"&amp;$B$6,"Custom2#"&amp;$B$7,"Custom3#"&amp;$B$8,"Custom4#"&amp;$B$9,"Entity#"&amp;$B134,"Account#"&amp;$P$16)),2)</f>
        <v>#VALUE!</v>
      </c>
      <c r="Q134" s="189" t="e">
        <f>ROUND(([2]!HsGetValue("FCC","Scenario#"&amp;$B$2,"Years#"&amp;$B$4,"Period#"&amp;$B$3,"View#"&amp;$B$10,"Consolidation#"&amp;$B$13,"Data Source#"&amp;$B$11,"Intercompany#"&amp;$B$14,"Movement#"&amp;$B$12,"Custom1#"&amp;$B$6,"Custom2#"&amp;$B$7,"Custom3#"&amp;$B$8,"Custom4#"&amp;$B$9,"Entity#"&amp;$B134,"Account#"&amp;$Q$15)+[2]!HsGetValue("FCC","Scenario#"&amp;$B$2,"Years#"&amp;$B$4,"Period#"&amp;$B$3,"View#"&amp;$B$10,"Consolidation#"&amp;$B$13,"Data Source#"&amp;$B$11,"Intercompany#"&amp;$B$14,"Movement#"&amp;$B$12,"Custom1#"&amp;$B$6,"Custom2#"&amp;$B$7,"Custom3#"&amp;$B$8,"Custom4#"&amp;$B$9,"Entity#"&amp;$B134,"Account#"&amp;$Q$16)),2)</f>
        <v>#VALUE!</v>
      </c>
      <c r="R134" s="189" t="e">
        <f>ROUND(([2]!HsGetValue("FCC","Scenario#"&amp;$B$2,"Years#"&amp;$B$4,"Period#"&amp;$B$3,"View#"&amp;$B$10,"Consolidation#"&amp;$B$13,"Data Source#"&amp;$B$11,"Intercompany#"&amp;$B$14,"Movement#"&amp;$B$12,"Custom1#"&amp;$B$6,"Custom2#"&amp;$B$7,"Custom3#"&amp;$B$8,"Custom4#"&amp;$B$9,"Entity#"&amp;$B134,"Account#"&amp;$R$15)+[2]!HsGetValue("FCC","Scenario#"&amp;$B$2,"Years#"&amp;$B$4,"Period#"&amp;$B$3,"View#"&amp;$B$10,"Consolidation#"&amp;$B$13,"Data Source#"&amp;$B$11,"Intercompany#"&amp;$B$14,"Movement#"&amp;$B$12,"Custom1#"&amp;$B$6,"Custom2#"&amp;$B$7,"Custom3#"&amp;$B$8,"Custom4#"&amp;$B$9,"Entity#"&amp;$B134,"Account#"&amp;$R$16)),2)</f>
        <v>#VALUE!</v>
      </c>
      <c r="S134" s="108" t="e">
        <f>ROUND(([2]!HsGetValue("FCC","Scenario#"&amp;$B$2,"Years#"&amp;$B$4,"Period#"&amp;$B$3,"View#"&amp;$B$10,"Consolidation#"&amp;$B$13,"Data Source#"&amp;$B$11,"Intercompany#"&amp;$B$14,"Movement#"&amp;$B$12,"Custom1#"&amp;$B$6,"Custom2#"&amp;$B$7,"Custom3#"&amp;$B$8,"Custom4#"&amp;$B$9,"Entity#"&amp;$B134,"Account#"&amp;$S$15)),2)</f>
        <v>#VALUE!</v>
      </c>
      <c r="T134" s="189" t="e">
        <f>ROUND(([2]!HsGetValue("FCC","Scenario#"&amp;$B$2,"Years#"&amp;$B$4,"Period#"&amp;$B$3,"View#"&amp;$B$10,"Consolidation#"&amp;$B$13,"Data Source#"&amp;$B$11,"Intercompany#"&amp;$B$14,"Movement#"&amp;$B$12,"Custom1#"&amp;$B$6,"Custom2#"&amp;$B$7,"Custom3#"&amp;$B$8,"Custom4#"&amp;$B$9,"Entity#"&amp;$B134,"Account#"&amp;$T$15)),2)</f>
        <v>#VALUE!</v>
      </c>
      <c r="U134" s="189" t="e">
        <f>ROUND(([2]!HsGetValue("FCC","Scenario#"&amp;$B$2,"Years#"&amp;$B$4,"Period#"&amp;$B$3,"View#"&amp;$B$10,"Consolidation#"&amp;$B$13,"Data Source#"&amp;$B$11,"Intercompany#"&amp;$B$14,"Movement#"&amp;$B$12,"Custom1#"&amp;$B$6,"Custom2#"&amp;$B$7,"Custom3#"&amp;$B$8,"Custom4#"&amp;$B$9,"Entity#"&amp;$B134,"Account#"&amp;$U$15)),2)</f>
        <v>#VALUE!</v>
      </c>
      <c r="V134" s="189"/>
      <c r="W134" s="108" t="e">
        <f>ROUND(([2]!HsGetValue("FCC","Scenario#"&amp;$B$2,"Years#"&amp;$B$4,"Period#"&amp;$B$3,"View#"&amp;$B$10,"Consolidation#"&amp;$B$13,"Data Source#"&amp;$B$11,"Intercompany#"&amp;$B$14,"Movement#"&amp;$B$12,"Custom1#"&amp;$B$6,"Custom2#"&amp;$B$7,"Custom3#"&amp;$B$8,"Custom4#"&amp;$B$9,"Entity#"&amp;$B134,"Account#"&amp;$W$15)),2)</f>
        <v>#VALUE!</v>
      </c>
      <c r="X134" s="189" t="e">
        <f>ROUND(([2]!HsGetValue("FCC","Scenario#"&amp;$B$2,"Years#"&amp;$B$4,"Period#"&amp;$B$3,"View#"&amp;$B$10,"Consolidation#"&amp;$B$13,"Data Source#"&amp;$B$11,"Intercompany#"&amp;$B$14,"Movement#"&amp;$B$12,"Custom1#"&amp;$B$6,"Custom2#"&amp;$B$7,"Custom3#"&amp;$B$8,"Custom4#"&amp;$B$9,"Entity#"&amp;$B134,"Account#"&amp;$X$15)),2)</f>
        <v>#VALUE!</v>
      </c>
      <c r="Y134" s="189" t="e">
        <f>ROUND(([2]!HsGetValue("FCC","Scenario#"&amp;$B$2,"Years#"&amp;$B$4,"Period#"&amp;$B$3,"View#"&amp;$B$10,"Consolidation#"&amp;$B$13,"Data Source#"&amp;$B$11,"Intercompany#"&amp;$B$14,"Movement#"&amp;$B$12,"Custom1#"&amp;$B$6,"Custom2#"&amp;$B$7,"Custom3#"&amp;$B$8,"Custom4#"&amp;$B$9,"Entity#"&amp;$B134,"Account#"&amp;$Y$15)+[2]!HsGetValue("FCC","Scenario#"&amp;$B$2,"Years#"&amp;$B$4,"Period#"&amp;$B$3,"View#"&amp;$B$10,"Consolidation#"&amp;$B$13,"Data Source#"&amp;$B$11,"Intercompany#"&amp;$B$14,"Movement#"&amp;$B$12,"Custom1#"&amp;$B$6,"Custom2#"&amp;$B$7,"Custom3#"&amp;$B$8,"Custom4#"&amp;$B$9,"Entity#"&amp;$B134,"Account#"&amp;$Y$16)),2)</f>
        <v>#VALUE!</v>
      </c>
    </row>
    <row r="135" spans="1:25" ht="15" customHeight="1">
      <c r="A135" s="29"/>
      <c r="B135" s="25" t="s">
        <v>162</v>
      </c>
      <c r="C135" s="25" t="s">
        <v>162</v>
      </c>
      <c r="D135" s="26" t="s">
        <v>151</v>
      </c>
      <c r="E135" s="27" t="s">
        <v>396</v>
      </c>
      <c r="F135" s="28" t="e">
        <f>SUM(F84:F134)-F134</f>
        <v>#VALUE!</v>
      </c>
      <c r="G135" s="28" t="e">
        <f t="shared" ref="G135:J135" si="8">SUM(G84:G134)-G134</f>
        <v>#VALUE!</v>
      </c>
      <c r="H135" s="28" t="e">
        <f t="shared" si="8"/>
        <v>#VALUE!</v>
      </c>
      <c r="I135" s="28" t="e">
        <f t="shared" si="8"/>
        <v>#VALUE!</v>
      </c>
      <c r="J135" s="28" t="e">
        <f t="shared" si="8"/>
        <v>#VALUE!</v>
      </c>
      <c r="K135" s="28" t="e">
        <f>SUM(K84:K134)-K134</f>
        <v>#VALUE!</v>
      </c>
      <c r="L135" s="28" t="e">
        <f>SUM(L84:L134)-L134</f>
        <v>#VALUE!</v>
      </c>
      <c r="M135" s="28" t="e">
        <f>SUM(M84:M134)-M134</f>
        <v>#VALUE!</v>
      </c>
      <c r="N135" s="204" t="e">
        <f t="shared" ref="N135:Y135" si="9">SUM(N84:N134)</f>
        <v>#VALUE!</v>
      </c>
      <c r="O135" s="204" t="e">
        <f t="shared" ref="O135" si="10">SUM(O84:O134)</f>
        <v>#VALUE!</v>
      </c>
      <c r="P135" s="28" t="e">
        <f t="shared" si="9"/>
        <v>#VALUE!</v>
      </c>
      <c r="Q135" s="28" t="e">
        <f t="shared" si="9"/>
        <v>#VALUE!</v>
      </c>
      <c r="R135" s="28" t="e">
        <f t="shared" si="9"/>
        <v>#VALUE!</v>
      </c>
      <c r="S135" s="28" t="e">
        <f t="shared" si="9"/>
        <v>#VALUE!</v>
      </c>
      <c r="T135" s="28" t="e">
        <f t="shared" si="9"/>
        <v>#VALUE!</v>
      </c>
      <c r="U135" s="28" t="e">
        <f t="shared" si="9"/>
        <v>#VALUE!</v>
      </c>
      <c r="V135" s="28">
        <f t="shared" si="9"/>
        <v>0</v>
      </c>
      <c r="W135" s="28" t="e">
        <f t="shared" si="9"/>
        <v>#VALUE!</v>
      </c>
      <c r="X135" s="28" t="e">
        <f t="shared" si="9"/>
        <v>#VALUE!</v>
      </c>
      <c r="Y135" s="28" t="e">
        <f t="shared" si="9"/>
        <v>#VALUE!</v>
      </c>
    </row>
    <row r="136" spans="1:25" ht="15" customHeight="1">
      <c r="A136" s="29"/>
      <c r="B136" s="25" t="s">
        <v>643</v>
      </c>
      <c r="C136" s="25"/>
      <c r="D136" s="26"/>
      <c r="E136" s="27" t="s">
        <v>586</v>
      </c>
      <c r="F136" s="28">
        <v>6693215000</v>
      </c>
      <c r="G136" s="28"/>
      <c r="H136" s="290">
        <v>18821209.25</v>
      </c>
      <c r="I136" s="290">
        <v>4136528450</v>
      </c>
      <c r="J136" s="290">
        <v>1515435000</v>
      </c>
      <c r="K136" s="290">
        <v>264299066.31999999</v>
      </c>
      <c r="L136" s="290">
        <v>7001000</v>
      </c>
      <c r="M136" s="319">
        <f>255694000-1037000</f>
        <v>254657000</v>
      </c>
      <c r="N136" s="290">
        <v>319767000</v>
      </c>
      <c r="O136" s="290">
        <v>7992000</v>
      </c>
      <c r="P136" s="290">
        <v>166538000</v>
      </c>
      <c r="Q136" s="290" t="e">
        <f>ROUND(([2]!HsGetValue("FCC","Scenario#"&amp;$B$2,"Years#"&amp;$B$4,"Period#"&amp;$B$3,"View#"&amp;$B$10,"Consolidation#"&amp;$B$13,"Data Source#"&amp;$B$11,"Intercompany#"&amp;$B$14,"Movement#"&amp;$B$12,"Custom1#"&amp;$B$6,"Custom2#"&amp;$B$7,"Custom3#"&amp;$B$8,"Custom4#"&amp;$B$9,"Entity#"&amp;$B136,"Account#"&amp;$Q$15)+[2]!HsGetValue("FCC","Scenario#"&amp;$B$2,"Years#"&amp;$B$4,"Period#"&amp;$B$3,"View#"&amp;$B$10,"Consolidation#"&amp;$B$13,"Data Source#"&amp;$B$11,"Intercompany#"&amp;$B$14,"Movement#"&amp;$B$12,"Custom1#"&amp;$B$6,"Custom2#"&amp;$B$7,"Custom3#"&amp;$B$8,"Custom4#"&amp;$B$9,"Entity#"&amp;$B136,"Account#"&amp;$Q$16)),2)</f>
        <v>#VALUE!</v>
      </c>
      <c r="R136" s="290" t="e">
        <f>ROUND(([2]!HsGetValue("FCC","Scenario#"&amp;$B$2,"Years#"&amp;$B$4,"Period#"&amp;$B$3,"View#"&amp;$B$10,"Consolidation#"&amp;$B$13,"Data Source#"&amp;$B$11,"Intercompany#"&amp;$B$14,"Movement#"&amp;$B$12,"Custom1#"&amp;$B$6,"Custom2#"&amp;$B$7,"Custom3#"&amp;$B$8,"Custom4#"&amp;$B$9,"Entity#"&amp;$B136,"Account#"&amp;$R$15)+[2]!HsGetValue("FCC","Scenario#"&amp;$B$2,"Years#"&amp;$B$4,"Period#"&amp;$B$3,"View#"&amp;$B$10,"Consolidation#"&amp;$B$13,"Data Source#"&amp;$B$11,"Intercompany#"&amp;$B$14,"Movement#"&amp;$B$12,"Custom1#"&amp;$B$6,"Custom2#"&amp;$B$7,"Custom3#"&amp;$B$8,"Custom4#"&amp;$B$9,"Entity#"&amp;$B136,"Account#"&amp;$R$16)),2)</f>
        <v>#VALUE!</v>
      </c>
      <c r="S136" s="290" t="e">
        <f>ROUND(([2]!HsGetValue("FCC","Scenario#"&amp;$B$2,"Years#"&amp;$B$4,"Period#"&amp;$B$3,"View#"&amp;$B$10,"Consolidation#"&amp;$B$13,"Data Source#"&amp;$B$11,"Intercompany#"&amp;$B$14,"Movement#"&amp;$B$12,"Custom1#"&amp;$B$6,"Custom2#"&amp;$B$7,"Custom3#"&amp;$B$8,"Custom4#"&amp;$B$9,"Entity#"&amp;$B136,"Account#"&amp;$S$15)),2)</f>
        <v>#VALUE!</v>
      </c>
      <c r="T136" s="290" t="e">
        <f>ROUND(([2]!HsGetValue("FCC","Scenario#"&amp;$B$2,"Years#"&amp;$B$4,"Period#"&amp;$B$3,"View#"&amp;$B$10,"Consolidation#"&amp;$B$13,"Data Source#"&amp;$B$11,"Intercompany#"&amp;$B$14,"Movement#"&amp;$B$12,"Custom1#"&amp;$B$6,"Custom2#"&amp;$B$7,"Custom3#"&amp;$B$8,"Custom4#"&amp;$B$9,"Entity#"&amp;$B136,"Account#"&amp;$T$15)),2)</f>
        <v>#VALUE!</v>
      </c>
      <c r="U136" s="290" t="e">
        <f>ROUND(([2]!HsGetValue("FCC","Scenario#"&amp;$B$2,"Years#"&amp;$B$4,"Period#"&amp;$B$3,"View#"&amp;$B$10,"Consolidation#"&amp;$B$13,"Data Source#"&amp;$B$11,"Intercompany#"&amp;$B$14,"Movement#"&amp;$B$12,"Custom1#"&amp;$B$6,"Custom2#"&amp;$B$7,"Custom3#"&amp;$B$8,"Custom4#"&amp;$B$9,"Entity#"&amp;$B136,"Account#"&amp;$U$15)),2)</f>
        <v>#VALUE!</v>
      </c>
      <c r="V136" s="290"/>
      <c r="W136" s="290" t="e">
        <f>ROUND(([2]!HsGetValue("FCC","Scenario#"&amp;$B$2,"Years#"&amp;$B$4,"Period#"&amp;$B$3,"View#"&amp;$B$10,"Consolidation#"&amp;$B$13,"Data Source#"&amp;$B$11,"Intercompany#"&amp;$B$14,"Movement#"&amp;$B$12,"Custom1#"&amp;$B$6,"Custom2#"&amp;$B$7,"Custom3#"&amp;$B$8,"Custom4#"&amp;$B$9,"Entity#"&amp;$B136,"Account#"&amp;$W$15)),2)</f>
        <v>#VALUE!</v>
      </c>
      <c r="X136" s="290">
        <v>-200548</v>
      </c>
      <c r="Y136" s="290">
        <v>2377481</v>
      </c>
    </row>
    <row r="137" spans="1:25" ht="15" customHeight="1">
      <c r="A137" s="29"/>
      <c r="B137" s="25"/>
      <c r="C137" s="25"/>
      <c r="D137" s="26"/>
      <c r="E137" s="27"/>
      <c r="F137" s="28" t="e">
        <f>SUM(H136:Y136)-U136</f>
        <v>#VALUE!</v>
      </c>
      <c r="G137" s="28"/>
      <c r="H137" s="28"/>
      <c r="I137" s="28"/>
      <c r="J137" s="28"/>
      <c r="K137" s="28"/>
      <c r="L137" s="28"/>
      <c r="M137" s="28"/>
      <c r="N137" s="28"/>
      <c r="O137" s="28"/>
      <c r="P137" s="28"/>
      <c r="Q137" s="28"/>
      <c r="R137" s="28"/>
      <c r="S137" s="28"/>
      <c r="T137" s="28"/>
      <c r="U137" s="28"/>
      <c r="V137" s="28"/>
      <c r="W137" s="28"/>
      <c r="X137" s="28"/>
      <c r="Y137" s="28"/>
    </row>
    <row r="138" spans="1:25" ht="15" customHeight="1">
      <c r="A138" s="29"/>
      <c r="B138" s="25"/>
      <c r="C138" s="25"/>
      <c r="D138" s="26"/>
      <c r="E138" s="192" t="s">
        <v>365</v>
      </c>
      <c r="F138" s="193" t="e">
        <f>+F135-F136</f>
        <v>#VALUE!</v>
      </c>
      <c r="G138" s="28"/>
      <c r="H138" s="190" t="e">
        <f>+H135-H136</f>
        <v>#VALUE!</v>
      </c>
      <c r="I138" s="190" t="e">
        <f t="shared" ref="I138:U138" si="11">+I135-I136</f>
        <v>#VALUE!</v>
      </c>
      <c r="J138" s="190" t="e">
        <f t="shared" si="11"/>
        <v>#VALUE!</v>
      </c>
      <c r="K138" s="190" t="e">
        <f t="shared" si="11"/>
        <v>#VALUE!</v>
      </c>
      <c r="L138" s="190" t="e">
        <f t="shared" si="11"/>
        <v>#VALUE!</v>
      </c>
      <c r="M138" s="190" t="e">
        <f>+M135-M136</f>
        <v>#VALUE!</v>
      </c>
      <c r="N138" s="190" t="e">
        <f t="shared" si="11"/>
        <v>#VALUE!</v>
      </c>
      <c r="O138" s="190" t="e">
        <f t="shared" si="11"/>
        <v>#VALUE!</v>
      </c>
      <c r="P138" s="190" t="e">
        <f t="shared" si="11"/>
        <v>#VALUE!</v>
      </c>
      <c r="Q138" s="190" t="e">
        <f>+Q135-Q136</f>
        <v>#VALUE!</v>
      </c>
      <c r="R138" s="190" t="e">
        <f t="shared" si="11"/>
        <v>#VALUE!</v>
      </c>
      <c r="S138" s="190" t="e">
        <f t="shared" si="11"/>
        <v>#VALUE!</v>
      </c>
      <c r="T138" s="190" t="e">
        <f t="shared" si="11"/>
        <v>#VALUE!</v>
      </c>
      <c r="U138" s="190" t="e">
        <f t="shared" si="11"/>
        <v>#VALUE!</v>
      </c>
      <c r="V138" s="190">
        <f>+V135-V136</f>
        <v>0</v>
      </c>
      <c r="W138" s="190" t="e">
        <f>+W135-W136</f>
        <v>#VALUE!</v>
      </c>
      <c r="X138" s="190" t="e">
        <f t="shared" ref="X138:Y138" si="12">+X135-X136</f>
        <v>#VALUE!</v>
      </c>
      <c r="Y138" s="190" t="e">
        <f t="shared" si="12"/>
        <v>#VALUE!</v>
      </c>
    </row>
    <row r="139" spans="1:25" ht="15" customHeight="1">
      <c r="A139" s="29"/>
      <c r="B139" s="25"/>
      <c r="C139" s="25"/>
      <c r="D139" s="26"/>
      <c r="E139" s="27"/>
      <c r="F139" s="115"/>
      <c r="G139" s="28"/>
      <c r="H139" s="28"/>
      <c r="I139" s="28"/>
      <c r="J139" s="28"/>
      <c r="K139" s="28"/>
      <c r="L139" s="28"/>
      <c r="M139" s="28"/>
      <c r="N139" s="28"/>
      <c r="O139" s="28"/>
      <c r="P139" s="28"/>
      <c r="Q139" s="28"/>
      <c r="R139" s="28"/>
      <c r="S139" s="28"/>
      <c r="T139" s="28"/>
      <c r="U139" s="28"/>
      <c r="V139" s="28"/>
      <c r="W139" s="28"/>
      <c r="X139" s="28"/>
      <c r="Y139" s="28"/>
    </row>
    <row r="140" spans="1:25" ht="15" customHeight="1">
      <c r="A140" t="s">
        <v>387</v>
      </c>
      <c r="B140" t="s">
        <v>572</v>
      </c>
      <c r="C140">
        <v>41500</v>
      </c>
      <c r="D140" t="s">
        <v>163</v>
      </c>
      <c r="E140" t="s">
        <v>184</v>
      </c>
      <c r="F140" s="22" t="e">
        <f t="shared" ref="F140:F146" si="13">SUM(H140:Y140)-U140</f>
        <v>#VALUE!</v>
      </c>
      <c r="G140" s="189" t="e">
        <f>ROUND(([2]!HsGetValue("FCC","Scenario#"&amp;$B$2,"Years#"&amp;$B$4,"Period#"&amp;$B$3,"View#"&amp;$B$10,"Consolidation#"&amp;$B$13,"Data Source#"&amp;B$11,"Intercompany#"&amp;$B$14,"Movement#"&amp;$B$12,"Custom1#"&amp;$B$6,"Custom2#"&amp;$B$7,"Custom3#"&amp;$B$8,"Custom4#"&amp;$B$9,"Entity#"&amp;$B140,"Account#"&amp;$G$15)+[2]!HsGetValue("FCC","Scenario#"&amp;$B$2,"Years#"&amp;$B$4,"Period#"&amp;$B$3,"View#"&amp;$B$10,"Consolidation#"&amp;$B$13,"Data Source#"&amp;B$11,"Intercompany#"&amp;$B$14,"Movement#"&amp;$B$12,"Custom1#"&amp;$B$6,"Custom2#"&amp;$B$7,"Custom3#"&amp;$B$8,"Custom4#"&amp;$B$9,"Entity#"&amp;$B140,"Account#"&amp;$G$16)),2)</f>
        <v>#VALUE!</v>
      </c>
      <c r="H140" s="189" t="e">
        <f>ROUND(([2]!HsGetValue("FCC","Scenario#"&amp;$B$2,"Years#"&amp;$B$4,"Period#"&amp;$B$3,"View#"&amp;$B$10,"Consolidation#"&amp;$B$13,"Data Source#"&amp;$B$11,"Intercompany#"&amp;$B$14,"Movement#"&amp;$B$12,"Custom1#"&amp;$B$6,"Custom2#"&amp;$B$7,"Custom3#"&amp;$B$8,"Custom4#"&amp;$B$9,"Entity#"&amp;$B140,"Account#"&amp;$H$15)+[2]!HsGetValue("FCC","Scenario#"&amp;$B$2,"Years#"&amp;$B$4,"Period#"&amp;$B$3,"View#"&amp;$B$10,"Consolidation#"&amp;$B$13,"Data Source#"&amp;$B$11,"Intercompany#"&amp;$B$14,"Movement#"&amp;$B$12,"Custom1#"&amp;$B$6,"Custom2#"&amp;$B$7,"Custom3#"&amp;$B$8,"Custom4#"&amp;$B$9,"Entity#"&amp;$B140,"Account#"&amp;$H$16)),2)</f>
        <v>#VALUE!</v>
      </c>
      <c r="I140" s="189" t="e">
        <f>ROUND(([2]!HsGetValue("FCC","Scenario#"&amp;$B$2,"Years#"&amp;$B$4,"Period#"&amp;$B$3,"View#"&amp;$B$10,"Consolidation#"&amp;$B$13,"Data Source#"&amp;$B$11,"Intercompany#"&amp;$B$14,"Movement#"&amp;$B$12,"Custom1#"&amp;$B$6,"Custom2#"&amp;$B$7,"Custom3#"&amp;$B$8,"Custom4#"&amp;$B$9,"Entity#"&amp;$B140,"Account#"&amp;$I$15)+[2]!HsGetValue("FCC","Scenario#"&amp;$B$2,"Years#"&amp;$B$4,"Period#"&amp;$B$3,"View#"&amp;$B$10,"Consolidation#"&amp;$B$13,"Data Source#"&amp;$B$11,"Intercompany#"&amp;$B$14,"Movement#"&amp;$B$12,"Custom1#"&amp;$B$6,"Custom2#"&amp;$B$7,"Custom3#"&amp;$B$8,"Custom4#"&amp;$B$9,"Entity#"&amp;$B140,"Account#"&amp;$I$16)+[2]!HsGetValue("FCC","Scenario#"&amp;$B$2,"Years#"&amp;$B$4,"Period#"&amp;$B$3,"View#"&amp;$B$10,"Consolidation#"&amp;$B$13,"Data Source#"&amp;$B$11,"Intercompany#"&amp;$B$14,"Movement#"&amp;$B$12,"Custom1#"&amp;$B$6,"Custom2#"&amp;$B$7,"Custom3#"&amp;$B$8,"Custom4#"&amp;$B$9,"Entity#"&amp;$B140,"Account#"&amp;$I$17)),2)</f>
        <v>#VALUE!</v>
      </c>
      <c r="J140" s="191" t="e">
        <f>ROUND(([2]!HsGetValue("FCC","Scenario#"&amp;$B$2,"Years#"&amp;$B$4,"Period#"&amp;$B$3,"View#"&amp;$B$10,"Consolidation#"&amp;$B$13,"Data Source#"&amp;$B$11,"Intercompany#"&amp;$B$14,"Movement#"&amp;$B$12,"Custom1#"&amp;$B$6,"Custom2#"&amp;$B$7,"Custom3#"&amp;$B$8,"Custom4#"&amp;$B$9,"Entity#"&amp;$B140,"Account#"&amp;$J$15)+[2]!HsGetValue("FCC","Scenario#"&amp;$B$2,"Years#"&amp;$B$4,"Period#"&amp;$B$3,"View#"&amp;$B$10,"Consolidation#"&amp;$B$13,"Data Source#"&amp;$B$11,"Intercompany#"&amp;$B$14,"Movement#"&amp;$B$12,"Custom1#"&amp;$B$6,"Custom2#"&amp;$B$7,"Custom3#"&amp;$B$8,"Custom4#"&amp;$B$9,"Entity#"&amp;$B140,"Account#"&amp;$J$16)),2)</f>
        <v>#VALUE!</v>
      </c>
      <c r="K140" s="189" t="e">
        <f>ROUND(([2]!HsGetValue("FCC","Scenario#"&amp;$B$2,"Years#"&amp;$B$4,"Period#"&amp;$B$3,"View#"&amp;$B$10,"Consolidation#"&amp;$B$13,"Data Source#"&amp;$B$11,"Intercompany#"&amp;$B$14,"Movement#"&amp;$B$12,"Custom1#"&amp;$B$6,"Custom2#"&amp;$B$7,"Custom3#"&amp;$B$8,"Custom4#"&amp;$B$9,"Entity#"&amp;$B140,"Account#"&amp;$K$15)+[2]!HsGetValue("FCC","Scenario#"&amp;$B$2,"Years#"&amp;$B$4,"Period#"&amp;$B$3,"View#"&amp;$B$10,"Consolidation#"&amp;$B$13,"Data Source#"&amp;$B$11,"Intercompany#"&amp;$B$14,"Movement#"&amp;$B$12,"Custom1#"&amp;$B$6,"Custom2#"&amp;$B$7,"Custom3#"&amp;$B$8,"Custom4#"&amp;$B$9,"Entity#"&amp;$B140,"Account#"&amp;$K$16)+[2]!HsGetValue("FCC","Scenario#"&amp;$B$2,"Years#"&amp;$B$4,"Period#"&amp;$B$3,"View#"&amp;$B$10,"Consolidation#"&amp;$B$13,"Data Source#"&amp;$B$11,"Intercompany#"&amp;$B$14,"Movement#"&amp;$B$12,"Custom1#"&amp;$B$6,"Custom2#"&amp;$B$7,"Custom3#"&amp;$B$8,"Custom4#"&amp;$B$9,"Entity#"&amp;$B140,"Account#"&amp;$K$17)+[2]!HsGetValue("FCC","Scenario#"&amp;$B$2,"Years#"&amp;$B$4,"Period#"&amp;$B$3,"View#"&amp;$B$10,"Consolidation#"&amp;$B$13,"Data Source#"&amp;$B$11,"Intercompany#"&amp;$B$14,"Movement#"&amp;$B$12,"Custom1#"&amp;$B$6,"Custom2#"&amp;$B$7,"Custom3#"&amp;$B$8,"Custom4#"&amp;$B$9,"Entity#"&amp;$B140,"Account#"&amp;$K$18)),2)</f>
        <v>#VALUE!</v>
      </c>
      <c r="L140" s="108" t="e">
        <f>ROUND(([2]!HsGetValue("FCC","Scenario#"&amp;$B$2,"Years#"&amp;$B$4,"Period#"&amp;$B$3,"View#"&amp;$B$10,"Consolidation#"&amp;$B$13,"Data Source#"&amp;$B$11,"Intercompany#"&amp;$B$14,"Movement#"&amp;$B$12,"Custom1#"&amp;$B$6,"Custom2#"&amp;$B$7,"Custom3#"&amp;$B$8,"Custom4#"&amp;$B$9,"Entity#"&amp;$B140,"Account#"&amp;$L$17)+[2]!HsGetValue("FCC","Scenario#"&amp;$B$2,"Years#"&amp;$B$4,"Period#"&amp;$B$3,"View#"&amp;$B$10,"Consolidation#"&amp;$B$13,"Data Source#"&amp;$B$11,"Intercompany#"&amp;$B$14,"Movement#"&amp;$B$12,"Custom1#"&amp;$B$6,"Custom2#"&amp;$B$7,"Custom3#"&amp;$B$8,"Custom4#"&amp;$B$9,"Entity#"&amp;$B140,"Account#"&amp;$L$18)),2)</f>
        <v>#VALUE!</v>
      </c>
      <c r="M140" s="189" t="e">
        <f>ROUND(([2]!HsGetValue("FCC","Scenario#"&amp;$B$2,"Years#"&amp;$B$4,"Period#"&amp;$B$3,"View#"&amp;$B$10,"Consolidation#"&amp;$B$13,"Data Source#"&amp;$B$11,"Intercompany#"&amp;$B$14,"Movement#"&amp;$B$12,"Custom1#"&amp;$B$6,"Custom2#"&amp;$B$7,"Custom3#"&amp;$B$8,"Custom4#"&amp;$B$9,"Entity#"&amp;$B140,"Account#"&amp;$M$17)+[2]!HsGetValue("FCC","Scenario#"&amp;$B$2,"Years#"&amp;$B$4,"Period#"&amp;$B$3,"View#"&amp;$B$10,"Consolidation#"&amp;$B$13,"Data Source#"&amp;$B$11,"Intercompany#"&amp;$B$14,"Movement#"&amp;$B$12,"Custom1#"&amp;$B$6,"Custom2#"&amp;$B$7,"Custom3#"&amp;$B$8,"Custom4#"&amp;$B$9,"Entity#"&amp;$B140,"Account#"&amp;$M$18)),2)+ROUND(([2]!HsGetValue("FCC","Scenario#"&amp;$B$2,"Years#"&amp;$B$4,"Period#"&amp;$B$3,"View#"&amp;$B$10,"Consolidation#"&amp;$B$13,"Data Source#"&amp;$B$11,"Intercompany#"&amp;$B$14,"Movement#"&amp;$B$12,"Custom1#"&amp;$B$6,"Custom2#"&amp;$B$7,"Custom3#"&amp;$B$8,"Custom4#"&amp;$B$9,"Entity#"&amp;$B140,"Account#"&amp;$M$15)+[2]!HsGetValue("FCC","Scenario#"&amp;$B$2,"Years#"&amp;$B$4,"Period#"&amp;$B$3,"View#"&amp;$B$10,"Consolidation#"&amp;$B$13,"Data Source#"&amp;$B$11,"Intercompany#"&amp;$B$14,"Movement#"&amp;$B$12,"Custom1#"&amp;$B$6,"Custom2#"&amp;$B$7,"Custom3#"&amp;$B$8,"Custom4#"&amp;$B$9,"Entity#"&amp;$B140,"Account#"&amp;$M$16)),2)</f>
        <v>#VALUE!</v>
      </c>
      <c r="N140" s="189" t="e">
        <f>ROUND(([2]!HsGetValue("FCC","Scenario#"&amp;$B$2,"Years#"&amp;$B$4,"Period#"&amp;$B$3,"View#"&amp;$B$10,"Consolidation#"&amp;$B$13,"Data Source#"&amp;$B$11,"Intercompany#"&amp;$B$14,"Movement#"&amp;$B$12,"Custom1#"&amp;$B$6,"Custom2#"&amp;$B$7,"Custom3#"&amp;$B$8,"Custom4#"&amp;$B$9,"Entity#"&amp;$B140,"Account#"&amp;$N$12)+[2]!HsGetValue("FCC","Scenario#"&amp;$B$2,"Years#"&amp;$B$4,"Period#"&amp;$B$3,"View#"&amp;$B$10,"Consolidation#"&amp;$B$13,"Data Source#"&amp;$B$11,"Intercompany#"&amp;$B$14,"Movement#"&amp;$B$12,"Custom1#"&amp;$B$6,"Custom2#"&amp;$B$7,"Custom3#"&amp;$B$8,"Custom4#"&amp;$B$9,"Entity#"&amp;$B140,"Account#"&amp;$N$13)+[2]!HsGetValue("FCC","Scenario#"&amp;$B$2,"Years#"&amp;$B$4,"Period#"&amp;$B$3,"View#"&amp;$B$10,"Consolidation#"&amp;$B$13,"Data Source#"&amp;$B$11,"Intercompany#"&amp;$B$14,"Movement#"&amp;$B$12,"Custom1#"&amp;$B$6,"Custom2#"&amp;$B$7,"Custom3#"&amp;$B$8,"Custom4#"&amp;$B$9,"Entity#"&amp;$B140,"Account#"&amp;$N$14)+[2]!HsGetValue("FCC","Scenario#"&amp;$B$2,"Years#"&amp;$B$4,"Period#"&amp;$B$3,"View#"&amp;$B$10,"Consolidation#"&amp;$B$13,"Data Source#"&amp;$B$11,"Intercompany#"&amp;$B$14,"Movement#"&amp;$B$12,"Custom1#"&amp;$B$6,"Custom2#"&amp;$B$7,"Custom3#"&amp;$B$8,"Custom4#"&amp;$B$9,"Entity#"&amp;$B140,"Account#"&amp;$N$15)+[2]!HsGetValue("FCC","Scenario#"&amp;$B$2,"Years#"&amp;$B$4,"Period#"&amp;$B$3,"View#"&amp;$B$10,"Consolidation#"&amp;$B$13,"Data Source#"&amp;$B$11,"Intercompany#"&amp;$B$14,"Movement#"&amp;$B$12,"Custom1#"&amp;$B$6,"Custom2#"&amp;$B$7,"Custom3#"&amp;$B$8,"Custom4#"&amp;$B$9,"Entity#"&amp;$B140,"Account#"&amp;$N$16)+[2]!HsGetValue("FCC","Scenario#"&amp;$B$2,"Years#"&amp;$B$4,"Period#"&amp;$B$3,"View#"&amp;$B$10,"Consolidation#"&amp;$B$13,"Data Source#"&amp;$B$11,"Intercompany#"&amp;$B$14,"Movement#"&amp;$B$12,"Custom1#"&amp;$B$6,"Custom2#"&amp;$B$7,"Custom3#"&amp;$B$8,"Custom4#"&amp;$B$9,"Entity#"&amp;$B140,"Account#"&amp;$N$17)+[2]!HsGetValue("FCC","Scenario#"&amp;$B$2,"Years#"&amp;$B$4,"Period#"&amp;$B$3,"View#"&amp;$B$10,"Consolidation#"&amp;$B$13,"Data Source#"&amp;$B$11,"Intercompany#"&amp;$B$14,"Movement#"&amp;$B$12,"Custom1#"&amp;$B$6,"Custom2#"&amp;$B$7,"Custom3#"&amp;$B$8,"Custom4#"&amp;$B$9,"Entity#"&amp;$B140,"Account#"&amp;$N$18)),2)</f>
        <v>#VALUE!</v>
      </c>
      <c r="O140" s="189" t="e">
        <f>ROUND(([2]!HsGetValue("FCC","Scenario#"&amp;$B$2,"Years#"&amp;$B$4,"Period#"&amp;$B$3,"View#"&amp;$B$10,"Consolidation#"&amp;$B$13,"Data Source#"&amp;$B$11,"Intercompany#"&amp;$B$14,"Movement#"&amp;$B$12,"Custom1#"&amp;$B$6,"Custom2#"&amp;$B$7,"Custom3#"&amp;$B$8,"Custom4#"&amp;$B$9,"Entity#"&amp;$B140,"Account#"&amp;$O$15)),2)</f>
        <v>#VALUE!</v>
      </c>
      <c r="P140" s="189" t="e">
        <f>ROUND(([2]!HsGetValue("FCC","Scenario#"&amp;$B$2,"Years#"&amp;$B$4,"Period#"&amp;$B$3,"View#"&amp;$B$10,"Consolidation#"&amp;$B$13,"Data Source#"&amp;$B$11,"Intercompany#"&amp;$B$14,"Movement#"&amp;$B$12,"Custom1#"&amp;$B$6,"Custom2#"&amp;$B$7,"Custom3#"&amp;$B$8,"Custom4#"&amp;$B$9,"Entity#"&amp;$B140,"Account#"&amp;$P$15)+[2]!HsGetValue("FCC","Scenario#"&amp;$B$2,"Years#"&amp;$B$4,"Period#"&amp;$B$3,"View#"&amp;$B$10,"Consolidation#"&amp;$B$13,"Data Source#"&amp;$B$11,"Intercompany#"&amp;$B$14,"Movement#"&amp;$B$12,"Custom1#"&amp;$B$6,"Custom2#"&amp;$B$7,"Custom3#"&amp;$B$8,"Custom4#"&amp;$B$9,"Entity#"&amp;$B140,"Account#"&amp;$P$16)),2)</f>
        <v>#VALUE!</v>
      </c>
      <c r="Q140" s="189" t="e">
        <f>ROUND(([2]!HsGetValue("FCC","Scenario#"&amp;$B$2,"Years#"&amp;$B$4,"Period#"&amp;$B$3,"View#"&amp;$B$10,"Consolidation#"&amp;$B$13,"Data Source#"&amp;$B$11,"Intercompany#"&amp;$B$14,"Movement#"&amp;$B$12,"Custom1#"&amp;$B$6,"Custom2#"&amp;$B$7,"Custom3#"&amp;$B$8,"Custom4#"&amp;$B$9,"Entity#"&amp;$B140,"Account#"&amp;$Q$15)+[2]!HsGetValue("FCC","Scenario#"&amp;$B$2,"Years#"&amp;$B$4,"Period#"&amp;$B$3,"View#"&amp;$B$10,"Consolidation#"&amp;$B$13,"Data Source#"&amp;$B$11,"Intercompany#"&amp;$B$14,"Movement#"&amp;$B$12,"Custom1#"&amp;$B$6,"Custom2#"&amp;$B$7,"Custom3#"&amp;$B$8,"Custom4#"&amp;$B$9,"Entity#"&amp;$B140,"Account#"&amp;$Q$16)),2)</f>
        <v>#VALUE!</v>
      </c>
      <c r="R140" s="189" t="e">
        <f>ROUND(([2]!HsGetValue("FCC","Scenario#"&amp;$B$2,"Years#"&amp;$B$4,"Period#"&amp;$B$3,"View#"&amp;$B$10,"Consolidation#"&amp;$B$13,"Data Source#"&amp;$B$11,"Intercompany#"&amp;$B$14,"Movement#"&amp;$B$12,"Custom1#"&amp;$B$6,"Custom2#"&amp;$B$7,"Custom3#"&amp;$B$8,"Custom4#"&amp;$B$9,"Entity#"&amp;$B140,"Account#"&amp;$R$15)+[2]!HsGetValue("FCC","Scenario#"&amp;$B$2,"Years#"&amp;$B$4,"Period#"&amp;$B$3,"View#"&amp;$B$10,"Consolidation#"&amp;$B$13,"Data Source#"&amp;$B$11,"Intercompany#"&amp;$B$14,"Movement#"&amp;$B$12,"Custom1#"&amp;$B$6,"Custom2#"&amp;$B$7,"Custom3#"&amp;$B$8,"Custom4#"&amp;$B$9,"Entity#"&amp;$B140,"Account#"&amp;$R$16)),2)</f>
        <v>#VALUE!</v>
      </c>
      <c r="S140" s="189" t="e">
        <f>ROUND(([2]!HsGetValue("FCC","Scenario#"&amp;$B$2,"Years#"&amp;$B$4,"Period#"&amp;$B$3,"View#"&amp;$B$10,"Consolidation#"&amp;$B$13,"Data Source#"&amp;$B$11,"Intercompany#"&amp;$B$14,"Movement#"&amp;$B$12,"Custom1#"&amp;$B$6,"Custom2#"&amp;$B$7,"Custom3#"&amp;$B$8,"Custom4#"&amp;$B$9,"Entity#"&amp;$B140,"Account#"&amp;$S$15)),2)</f>
        <v>#VALUE!</v>
      </c>
      <c r="T140" s="189" t="e">
        <f>ROUND(([2]!HsGetValue("FCC","Scenario#"&amp;$B$2,"Years#"&amp;$B$4,"Period#"&amp;$B$3,"View#"&amp;$B$10,"Consolidation#"&amp;$B$13,"Data Source#"&amp;$B$11,"Intercompany#"&amp;$B$14,"Movement#"&amp;$B$12,"Custom1#"&amp;$B$6,"Custom2#"&amp;$B$7,"Custom3#"&amp;$B$8,"Custom4#"&amp;$B$9,"Entity#"&amp;$B140,"Account#"&amp;$T$15)),2)</f>
        <v>#VALUE!</v>
      </c>
      <c r="U140" s="189" t="e">
        <f>ROUND(([2]!HsGetValue("FCC","Scenario#"&amp;$B$2,"Years#"&amp;$B$4,"Period#"&amp;$B$3,"View#"&amp;$B$10,"Consolidation#"&amp;$B$13,"Data Source#"&amp;$B$11,"Intercompany#"&amp;$B$14,"Movement#"&amp;$B$12,"Custom1#"&amp;$B$6,"Custom2#"&amp;$B$7,"Custom3#"&amp;$B$8,"Custom4#"&amp;$B$9,"Entity#"&amp;$B140,"Account#"&amp;$U$15)),2)</f>
        <v>#VALUE!</v>
      </c>
      <c r="V140" s="189"/>
      <c r="W140" s="189" t="e">
        <f>ROUND(([2]!HsGetValue("FCC","Scenario#"&amp;$B$2,"Years#"&amp;$B$4,"Period#"&amp;$B$3,"View#"&amp;$B$10,"Consolidation#"&amp;$B$13,"Data Source#"&amp;$B$11,"Intercompany#"&amp;$B$14,"Movement#"&amp;$B$12,"Custom1#"&amp;$B$6,"Custom2#"&amp;$B$7,"Custom3#"&amp;$B$8,"Custom4#"&amp;$B$9,"Entity#"&amp;$B140,"Account#"&amp;$W$15)),2)</f>
        <v>#VALUE!</v>
      </c>
      <c r="X140" s="189" t="e">
        <f>ROUND(([2]!HsGetValue("FCC","Scenario#"&amp;$B$2,"Years#"&amp;$B$4,"Period#"&amp;$B$3,"View#"&amp;$B$10,"Consolidation#"&amp;$B$13,"Data Source#"&amp;$B$11,"Intercompany#"&amp;$B$14,"Movement#"&amp;$B$12,"Custom1#"&amp;$B$6,"Custom2#"&amp;$B$7,"Custom3#"&amp;$B$8,"Custom4#"&amp;$B$9,"Entity#"&amp;$B140,"Account#"&amp;$X$15)),2)</f>
        <v>#VALUE!</v>
      </c>
      <c r="Y140" s="189" t="e">
        <f>ROUND(([2]!HsGetValue("FCC","Scenario#"&amp;$B$2,"Years#"&amp;$B$4,"Period#"&amp;$B$3,"View#"&amp;$B$10,"Consolidation#"&amp;$B$13,"Data Source#"&amp;$B$11,"Intercompany#"&amp;$B$14,"Movement#"&amp;$B$12,"Custom1#"&amp;$B$6,"Custom2#"&amp;$B$7,"Custom3#"&amp;$B$8,"Custom4#"&amp;$B$9,"Entity#"&amp;$B140,"Account#"&amp;$Y$15)+[2]!HsGetValue("FCC","Scenario#"&amp;$B$2,"Years#"&amp;$B$4,"Period#"&amp;$B$3,"View#"&amp;$B$10,"Consolidation#"&amp;$B$13,"Data Source#"&amp;$B$11,"Intercompany#"&amp;$B$14,"Movement#"&amp;$B$12,"Custom1#"&amp;$B$6,"Custom2#"&amp;$B$7,"Custom3#"&amp;$B$8,"Custom4#"&amp;$B$9,"Entity#"&amp;$B140,"Account#"&amp;$Y$16)),2)</f>
        <v>#VALUE!</v>
      </c>
    </row>
    <row r="141" spans="1:25" ht="15" customHeight="1">
      <c r="A141" s="1" t="s">
        <v>387</v>
      </c>
      <c r="B141" s="30" t="s">
        <v>405</v>
      </c>
      <c r="C141" s="30" t="s">
        <v>405</v>
      </c>
      <c r="D141" s="30" t="s">
        <v>163</v>
      </c>
      <c r="E141" s="1" t="s">
        <v>404</v>
      </c>
      <c r="F141" s="22" t="e">
        <f t="shared" si="13"/>
        <v>#VALUE!</v>
      </c>
      <c r="G141" s="189" t="e">
        <f>ROUND(([2]!HsGetValue("FCC","Scenario#"&amp;$B$2,"Years#"&amp;$B$4,"Period#"&amp;$B$3,"View#"&amp;$B$10,"Consolidation#"&amp;$B$13,"Data Source#"&amp;B$11,"Intercompany#"&amp;$B$14,"Movement#"&amp;$B$12,"Custom1#"&amp;$B$6,"Custom2#"&amp;$B$7,"Custom3#"&amp;$B$8,"Custom4#"&amp;$B$9,"Entity#"&amp;$B141,"Account#"&amp;$G$15)+[2]!HsGetValue("FCC","Scenario#"&amp;$B$2,"Years#"&amp;$B$4,"Period#"&amp;$B$3,"View#"&amp;$B$10,"Consolidation#"&amp;$B$13,"Data Source#"&amp;B$11,"Intercompany#"&amp;$B$14,"Movement#"&amp;$B$12,"Custom1#"&amp;$B$6,"Custom2#"&amp;$B$7,"Custom3#"&amp;$B$8,"Custom4#"&amp;$B$9,"Entity#"&amp;$B141,"Account#"&amp;$G$16)),2)</f>
        <v>#VALUE!</v>
      </c>
      <c r="H141" s="189" t="e">
        <f>ROUND(([2]!HsGetValue("FCC","Scenario#"&amp;$B$2,"Years#"&amp;$B$4,"Period#"&amp;$B$3,"View#"&amp;$B$10,"Consolidation#"&amp;$B$13,"Data Source#"&amp;$B$11,"Intercompany#"&amp;$B$14,"Movement#"&amp;$B$12,"Custom1#"&amp;$B$6,"Custom2#"&amp;$B$7,"Custom3#"&amp;$B$8,"Custom4#"&amp;$B$9,"Entity#"&amp;$B141,"Account#"&amp;$H$15)+[2]!HsGetValue("FCC","Scenario#"&amp;$B$2,"Years#"&amp;$B$4,"Period#"&amp;$B$3,"View#"&amp;$B$10,"Consolidation#"&amp;$B$13,"Data Source#"&amp;$B$11,"Intercompany#"&amp;$B$14,"Movement#"&amp;$B$12,"Custom1#"&amp;$B$6,"Custom2#"&amp;$B$7,"Custom3#"&amp;$B$8,"Custom4#"&amp;$B$9,"Entity#"&amp;$B141,"Account#"&amp;$H$16)),2)</f>
        <v>#VALUE!</v>
      </c>
      <c r="I141" s="189" t="e">
        <f>ROUND(([2]!HsGetValue("FCC","Scenario#"&amp;$B$2,"Years#"&amp;$B$4,"Period#"&amp;$B$3,"View#"&amp;$B$10,"Consolidation#"&amp;$B$13,"Data Source#"&amp;$B$11,"Intercompany#"&amp;$B$14,"Movement#"&amp;$B$12,"Custom1#"&amp;$B$6,"Custom2#"&amp;$B$7,"Custom3#"&amp;$B$8,"Custom4#"&amp;$B$9,"Entity#"&amp;$B141,"Account#"&amp;$I$15)+[2]!HsGetValue("FCC","Scenario#"&amp;$B$2,"Years#"&amp;$B$4,"Period#"&amp;$B$3,"View#"&amp;$B$10,"Consolidation#"&amp;$B$13,"Data Source#"&amp;$B$11,"Intercompany#"&amp;$B$14,"Movement#"&amp;$B$12,"Custom1#"&amp;$B$6,"Custom2#"&amp;$B$7,"Custom3#"&amp;$B$8,"Custom4#"&amp;$B$9,"Entity#"&amp;$B141,"Account#"&amp;$I$16)+[2]!HsGetValue("FCC","Scenario#"&amp;$B$2,"Years#"&amp;$B$4,"Period#"&amp;$B$3,"View#"&amp;$B$10,"Consolidation#"&amp;$B$13,"Data Source#"&amp;$B$11,"Intercompany#"&amp;$B$14,"Movement#"&amp;$B$12,"Custom1#"&amp;$B$6,"Custom2#"&amp;$B$7,"Custom3#"&amp;$B$8,"Custom4#"&amp;$B$9,"Entity#"&amp;$B141,"Account#"&amp;$I$17)),2)</f>
        <v>#VALUE!</v>
      </c>
      <c r="J141" s="191" t="e">
        <f>ROUND(([2]!HsGetValue("FCC","Scenario#"&amp;$B$2,"Years#"&amp;$B$4,"Period#"&amp;$B$3,"View#"&amp;$B$10,"Consolidation#"&amp;$B$13,"Data Source#"&amp;$B$11,"Intercompany#"&amp;$B$14,"Movement#"&amp;$B$12,"Custom1#"&amp;$B$6,"Custom2#"&amp;$B$7,"Custom3#"&amp;$B$8,"Custom4#"&amp;$B$9,"Entity#"&amp;$B141,"Account#"&amp;$J$15)+[2]!HsGetValue("FCC","Scenario#"&amp;$B$2,"Years#"&amp;$B$4,"Period#"&amp;$B$3,"View#"&amp;$B$10,"Consolidation#"&amp;$B$13,"Data Source#"&amp;$B$11,"Intercompany#"&amp;$B$14,"Movement#"&amp;$B$12,"Custom1#"&amp;$B$6,"Custom2#"&amp;$B$7,"Custom3#"&amp;$B$8,"Custom4#"&amp;$B$9,"Entity#"&amp;$B141,"Account#"&amp;$J$16)),2)</f>
        <v>#VALUE!</v>
      </c>
      <c r="K141" s="189" t="e">
        <f>ROUND(([2]!HsGetValue("FCC","Scenario#"&amp;$B$2,"Years#"&amp;$B$4,"Period#"&amp;$B$3,"View#"&amp;$B$10,"Consolidation#"&amp;$B$13,"Data Source#"&amp;$B$11,"Intercompany#"&amp;$B$14,"Movement#"&amp;$B$12,"Custom1#"&amp;$B$6,"Custom2#"&amp;$B$7,"Custom3#"&amp;$B$8,"Custom4#"&amp;$B$9,"Entity#"&amp;$B141,"Account#"&amp;$K$15)+[2]!HsGetValue("FCC","Scenario#"&amp;$B$2,"Years#"&amp;$B$4,"Period#"&amp;$B$3,"View#"&amp;$B$10,"Consolidation#"&amp;$B$13,"Data Source#"&amp;$B$11,"Intercompany#"&amp;$B$14,"Movement#"&amp;$B$12,"Custom1#"&amp;$B$6,"Custom2#"&amp;$B$7,"Custom3#"&amp;$B$8,"Custom4#"&amp;$B$9,"Entity#"&amp;$B141,"Account#"&amp;$K$16)+[2]!HsGetValue("FCC","Scenario#"&amp;$B$2,"Years#"&amp;$B$4,"Period#"&amp;$B$3,"View#"&amp;$B$10,"Consolidation#"&amp;$B$13,"Data Source#"&amp;$B$11,"Intercompany#"&amp;$B$14,"Movement#"&amp;$B$12,"Custom1#"&amp;$B$6,"Custom2#"&amp;$B$7,"Custom3#"&amp;$B$8,"Custom4#"&amp;$B$9,"Entity#"&amp;$B141,"Account#"&amp;$K$17)+[2]!HsGetValue("FCC","Scenario#"&amp;$B$2,"Years#"&amp;$B$4,"Period#"&amp;$B$3,"View#"&amp;$B$10,"Consolidation#"&amp;$B$13,"Data Source#"&amp;$B$11,"Intercompany#"&amp;$B$14,"Movement#"&amp;$B$12,"Custom1#"&amp;$B$6,"Custom2#"&amp;$B$7,"Custom3#"&amp;$B$8,"Custom4#"&amp;$B$9,"Entity#"&amp;$B141,"Account#"&amp;$K$18)),2)</f>
        <v>#VALUE!</v>
      </c>
      <c r="L141" s="108" t="e">
        <f>ROUND(([2]!HsGetValue("FCC","Scenario#"&amp;$B$2,"Years#"&amp;$B$4,"Period#"&amp;$B$3,"View#"&amp;$B$10,"Consolidation#"&amp;$B$13,"Data Source#"&amp;$B$11,"Intercompany#"&amp;$B$14,"Movement#"&amp;$B$12,"Custom1#"&amp;$B$6,"Custom2#"&amp;$B$7,"Custom3#"&amp;$B$8,"Custom4#"&amp;$B$9,"Entity#"&amp;$B141,"Account#"&amp;$L$17)+[2]!HsGetValue("FCC","Scenario#"&amp;$B$2,"Years#"&amp;$B$4,"Period#"&amp;$B$3,"View#"&amp;$B$10,"Consolidation#"&amp;$B$13,"Data Source#"&amp;$B$11,"Intercompany#"&amp;$B$14,"Movement#"&amp;$B$12,"Custom1#"&amp;$B$6,"Custom2#"&amp;$B$7,"Custom3#"&amp;$B$8,"Custom4#"&amp;$B$9,"Entity#"&amp;$B141,"Account#"&amp;$L$18)),2)</f>
        <v>#VALUE!</v>
      </c>
      <c r="M141" s="189" t="e">
        <f>ROUND(([2]!HsGetValue("FCC","Scenario#"&amp;$B$2,"Years#"&amp;$B$4,"Period#"&amp;$B$3,"View#"&amp;$B$10,"Consolidation#"&amp;$B$13,"Data Source#"&amp;$B$11,"Intercompany#"&amp;$B$14,"Movement#"&amp;$B$12,"Custom1#"&amp;$B$6,"Custom2#"&amp;$B$7,"Custom3#"&amp;$B$8,"Custom4#"&amp;$B$9,"Entity#"&amp;$B141,"Account#"&amp;$M$17)+[2]!HsGetValue("FCC","Scenario#"&amp;$B$2,"Years#"&amp;$B$4,"Period#"&amp;$B$3,"View#"&amp;$B$10,"Consolidation#"&amp;$B$13,"Data Source#"&amp;$B$11,"Intercompany#"&amp;$B$14,"Movement#"&amp;$B$12,"Custom1#"&amp;$B$6,"Custom2#"&amp;$B$7,"Custom3#"&amp;$B$8,"Custom4#"&amp;$B$9,"Entity#"&amp;$B141,"Account#"&amp;$M$18)),2)+ROUND(([2]!HsGetValue("FCC","Scenario#"&amp;$B$2,"Years#"&amp;$B$4,"Period#"&amp;$B$3,"View#"&amp;$B$10,"Consolidation#"&amp;$B$13,"Data Source#"&amp;$B$11,"Intercompany#"&amp;$B$14,"Movement#"&amp;$B$12,"Custom1#"&amp;$B$6,"Custom2#"&amp;$B$7,"Custom3#"&amp;$B$8,"Custom4#"&amp;$B$9,"Entity#"&amp;$B141,"Account#"&amp;$M$15)+[2]!HsGetValue("FCC","Scenario#"&amp;$B$2,"Years#"&amp;$B$4,"Period#"&amp;$B$3,"View#"&amp;$B$10,"Consolidation#"&amp;$B$13,"Data Source#"&amp;$B$11,"Intercompany#"&amp;$B$14,"Movement#"&amp;$B$12,"Custom1#"&amp;$B$6,"Custom2#"&amp;$B$7,"Custom3#"&amp;$B$8,"Custom4#"&amp;$B$9,"Entity#"&amp;$B141,"Account#"&amp;$M$16)),2)</f>
        <v>#VALUE!</v>
      </c>
      <c r="N141" s="189" t="e">
        <f>ROUND(([2]!HsGetValue("FCC","Scenario#"&amp;$B$2,"Years#"&amp;$B$4,"Period#"&amp;$B$3,"View#"&amp;$B$10,"Consolidation#"&amp;$B$13,"Data Source#"&amp;$B$11,"Intercompany#"&amp;$B$14,"Movement#"&amp;$B$12,"Custom1#"&amp;$B$6,"Custom2#"&amp;$B$7,"Custom3#"&amp;$B$8,"Custom4#"&amp;$B$9,"Entity#"&amp;$B141,"Account#"&amp;$N$12)+[2]!HsGetValue("FCC","Scenario#"&amp;$B$2,"Years#"&amp;$B$4,"Period#"&amp;$B$3,"View#"&amp;$B$10,"Consolidation#"&amp;$B$13,"Data Source#"&amp;$B$11,"Intercompany#"&amp;$B$14,"Movement#"&amp;$B$12,"Custom1#"&amp;$B$6,"Custom2#"&amp;$B$7,"Custom3#"&amp;$B$8,"Custom4#"&amp;$B$9,"Entity#"&amp;$B141,"Account#"&amp;$N$13)+[2]!HsGetValue("FCC","Scenario#"&amp;$B$2,"Years#"&amp;$B$4,"Period#"&amp;$B$3,"View#"&amp;$B$10,"Consolidation#"&amp;$B$13,"Data Source#"&amp;$B$11,"Intercompany#"&amp;$B$14,"Movement#"&amp;$B$12,"Custom1#"&amp;$B$6,"Custom2#"&amp;$B$7,"Custom3#"&amp;$B$8,"Custom4#"&amp;$B$9,"Entity#"&amp;$B141,"Account#"&amp;$N$14)+[2]!HsGetValue("FCC","Scenario#"&amp;$B$2,"Years#"&amp;$B$4,"Period#"&amp;$B$3,"View#"&amp;$B$10,"Consolidation#"&amp;$B$13,"Data Source#"&amp;$B$11,"Intercompany#"&amp;$B$14,"Movement#"&amp;$B$12,"Custom1#"&amp;$B$6,"Custom2#"&amp;$B$7,"Custom3#"&amp;$B$8,"Custom4#"&amp;$B$9,"Entity#"&amp;$B141,"Account#"&amp;$N$15)+[2]!HsGetValue("FCC","Scenario#"&amp;$B$2,"Years#"&amp;$B$4,"Period#"&amp;$B$3,"View#"&amp;$B$10,"Consolidation#"&amp;$B$13,"Data Source#"&amp;$B$11,"Intercompany#"&amp;$B$14,"Movement#"&amp;$B$12,"Custom1#"&amp;$B$6,"Custom2#"&amp;$B$7,"Custom3#"&amp;$B$8,"Custom4#"&amp;$B$9,"Entity#"&amp;$B141,"Account#"&amp;$N$16)+[2]!HsGetValue("FCC","Scenario#"&amp;$B$2,"Years#"&amp;$B$4,"Period#"&amp;$B$3,"View#"&amp;$B$10,"Consolidation#"&amp;$B$13,"Data Source#"&amp;$B$11,"Intercompany#"&amp;$B$14,"Movement#"&amp;$B$12,"Custom1#"&amp;$B$6,"Custom2#"&amp;$B$7,"Custom3#"&amp;$B$8,"Custom4#"&amp;$B$9,"Entity#"&amp;$B141,"Account#"&amp;$N$17)+[2]!HsGetValue("FCC","Scenario#"&amp;$B$2,"Years#"&amp;$B$4,"Period#"&amp;$B$3,"View#"&amp;$B$10,"Consolidation#"&amp;$B$13,"Data Source#"&amp;$B$11,"Intercompany#"&amp;$B$14,"Movement#"&amp;$B$12,"Custom1#"&amp;$B$6,"Custom2#"&amp;$B$7,"Custom3#"&amp;$B$8,"Custom4#"&amp;$B$9,"Entity#"&amp;$B141,"Account#"&amp;$N$18)),2)</f>
        <v>#VALUE!</v>
      </c>
      <c r="O141" s="189" t="e">
        <f>ROUND(([2]!HsGetValue("FCC","Scenario#"&amp;$B$2,"Years#"&amp;$B$4,"Period#"&amp;$B$3,"View#"&amp;$B$10,"Consolidation#"&amp;$B$13,"Data Source#"&amp;$B$11,"Intercompany#"&amp;$B$14,"Movement#"&amp;$B$12,"Custom1#"&amp;$B$6,"Custom2#"&amp;$B$7,"Custom3#"&amp;$B$8,"Custom4#"&amp;$B$9,"Entity#"&amp;$B141,"Account#"&amp;$O$15)),2)</f>
        <v>#VALUE!</v>
      </c>
      <c r="P141" s="189" t="e">
        <f>ROUND(([2]!HsGetValue("FCC","Scenario#"&amp;$B$2,"Years#"&amp;$B$4,"Period#"&amp;$B$3,"View#"&amp;$B$10,"Consolidation#"&amp;$B$13,"Data Source#"&amp;$B$11,"Intercompany#"&amp;$B$14,"Movement#"&amp;$B$12,"Custom1#"&amp;$B$6,"Custom2#"&amp;$B$7,"Custom3#"&amp;$B$8,"Custom4#"&amp;$B$9,"Entity#"&amp;$B141,"Account#"&amp;$P$15)+[2]!HsGetValue("FCC","Scenario#"&amp;$B$2,"Years#"&amp;$B$4,"Period#"&amp;$B$3,"View#"&amp;$B$10,"Consolidation#"&amp;$B$13,"Data Source#"&amp;$B$11,"Intercompany#"&amp;$B$14,"Movement#"&amp;$B$12,"Custom1#"&amp;$B$6,"Custom2#"&amp;$B$7,"Custom3#"&amp;$B$8,"Custom4#"&amp;$B$9,"Entity#"&amp;$B141,"Account#"&amp;$P$16)),2)</f>
        <v>#VALUE!</v>
      </c>
      <c r="Q141" s="189" t="e">
        <f>ROUND(([2]!HsGetValue("FCC","Scenario#"&amp;$B$2,"Years#"&amp;$B$4,"Period#"&amp;$B$3,"View#"&amp;$B$10,"Consolidation#"&amp;$B$13,"Data Source#"&amp;$B$11,"Intercompany#"&amp;$B$14,"Movement#"&amp;$B$12,"Custom1#"&amp;$B$6,"Custom2#"&amp;$B$7,"Custom3#"&amp;$B$8,"Custom4#"&amp;$B$9,"Entity#"&amp;$B141,"Account#"&amp;$Q$15)+[2]!HsGetValue("FCC","Scenario#"&amp;$B$2,"Years#"&amp;$B$4,"Period#"&amp;$B$3,"View#"&amp;$B$10,"Consolidation#"&amp;$B$13,"Data Source#"&amp;$B$11,"Intercompany#"&amp;$B$14,"Movement#"&amp;$B$12,"Custom1#"&amp;$B$6,"Custom2#"&amp;$B$7,"Custom3#"&amp;$B$8,"Custom4#"&amp;$B$9,"Entity#"&amp;$B141,"Account#"&amp;$Q$16)),2)</f>
        <v>#VALUE!</v>
      </c>
      <c r="R141" s="189" t="e">
        <f>ROUND(([2]!HsGetValue("FCC","Scenario#"&amp;$B$2,"Years#"&amp;$B$4,"Period#"&amp;$B$3,"View#"&amp;$B$10,"Consolidation#"&amp;$B$13,"Data Source#"&amp;$B$11,"Intercompany#"&amp;$B$14,"Movement#"&amp;$B$12,"Custom1#"&amp;$B$6,"Custom2#"&amp;$B$7,"Custom3#"&amp;$B$8,"Custom4#"&amp;$B$9,"Entity#"&amp;$B141,"Account#"&amp;$R$15)+[2]!HsGetValue("FCC","Scenario#"&amp;$B$2,"Years#"&amp;$B$4,"Period#"&amp;$B$3,"View#"&amp;$B$10,"Consolidation#"&amp;$B$13,"Data Source#"&amp;$B$11,"Intercompany#"&amp;$B$14,"Movement#"&amp;$B$12,"Custom1#"&amp;$B$6,"Custom2#"&amp;$B$7,"Custom3#"&amp;$B$8,"Custom4#"&amp;$B$9,"Entity#"&amp;$B141,"Account#"&amp;$R$16)),2)</f>
        <v>#VALUE!</v>
      </c>
      <c r="S141" s="189" t="e">
        <f>ROUND(([2]!HsGetValue("FCC","Scenario#"&amp;$B$2,"Years#"&amp;$B$4,"Period#"&amp;$B$3,"View#"&amp;$B$10,"Consolidation#"&amp;$B$13,"Data Source#"&amp;$B$11,"Intercompany#"&amp;$B$14,"Movement#"&amp;$B$12,"Custom1#"&amp;$B$6,"Custom2#"&amp;$B$7,"Custom3#"&amp;$B$8,"Custom4#"&amp;$B$9,"Entity#"&amp;$B141,"Account#"&amp;$S$15)),2)</f>
        <v>#VALUE!</v>
      </c>
      <c r="T141" s="189" t="e">
        <f>ROUND(([2]!HsGetValue("FCC","Scenario#"&amp;$B$2,"Years#"&amp;$B$4,"Period#"&amp;$B$3,"View#"&amp;$B$10,"Consolidation#"&amp;$B$13,"Data Source#"&amp;$B$11,"Intercompany#"&amp;$B$14,"Movement#"&amp;$B$12,"Custom1#"&amp;$B$6,"Custom2#"&amp;$B$7,"Custom3#"&amp;$B$8,"Custom4#"&amp;$B$9,"Entity#"&amp;$B141,"Account#"&amp;$T$15)),2)</f>
        <v>#VALUE!</v>
      </c>
      <c r="U141" s="189" t="e">
        <f>ROUND(([2]!HsGetValue("FCC","Scenario#"&amp;$B$2,"Years#"&amp;$B$4,"Period#"&amp;$B$3,"View#"&amp;$B$10,"Consolidation#"&amp;$B$13,"Data Source#"&amp;$B$11,"Intercompany#"&amp;$B$14,"Movement#"&amp;$B$12,"Custom1#"&amp;$B$6,"Custom2#"&amp;$B$7,"Custom3#"&amp;$B$8,"Custom4#"&amp;$B$9,"Entity#"&amp;$B141,"Account#"&amp;$U$15)),2)</f>
        <v>#VALUE!</v>
      </c>
      <c r="V141" s="189"/>
      <c r="W141" s="189" t="e">
        <f>ROUND(([2]!HsGetValue("FCC","Scenario#"&amp;$B$2,"Years#"&amp;$B$4,"Period#"&amp;$B$3,"View#"&amp;$B$10,"Consolidation#"&amp;$B$13,"Data Source#"&amp;$B$11,"Intercompany#"&amp;$B$14,"Movement#"&amp;$B$12,"Custom1#"&amp;$B$6,"Custom2#"&amp;$B$7,"Custom3#"&amp;$B$8,"Custom4#"&amp;$B$9,"Entity#"&amp;$B141,"Account#"&amp;$W$15)),2)</f>
        <v>#VALUE!</v>
      </c>
      <c r="X141" s="189" t="e">
        <f>ROUND(([2]!HsGetValue("FCC","Scenario#"&amp;$B$2,"Years#"&amp;$B$4,"Period#"&amp;$B$3,"View#"&amp;$B$10,"Consolidation#"&amp;$B$13,"Data Source#"&amp;$B$11,"Intercompany#"&amp;$B$14,"Movement#"&amp;$B$12,"Custom1#"&amp;$B$6,"Custom2#"&amp;$B$7,"Custom3#"&amp;$B$8,"Custom4#"&amp;$B$9,"Entity#"&amp;$B141,"Account#"&amp;$X$15)),2)</f>
        <v>#VALUE!</v>
      </c>
      <c r="Y141" s="189" t="e">
        <f>ROUND(([2]!HsGetValue("FCC","Scenario#"&amp;$B$2,"Years#"&amp;$B$4,"Period#"&amp;$B$3,"View#"&amp;$B$10,"Consolidation#"&amp;$B$13,"Data Source#"&amp;$B$11,"Intercompany#"&amp;$B$14,"Movement#"&amp;$B$12,"Custom1#"&amp;$B$6,"Custom2#"&amp;$B$7,"Custom3#"&amp;$B$8,"Custom4#"&amp;$B$9,"Entity#"&amp;$B141,"Account#"&amp;$Y$15)+[2]!HsGetValue("FCC","Scenario#"&amp;$B$2,"Years#"&amp;$B$4,"Period#"&amp;$B$3,"View#"&amp;$B$10,"Consolidation#"&amp;$B$13,"Data Source#"&amp;$B$11,"Intercompany#"&amp;$B$14,"Movement#"&amp;$B$12,"Custom1#"&amp;$B$6,"Custom2#"&amp;$B$7,"Custom3#"&amp;$B$8,"Custom4#"&amp;$B$9,"Entity#"&amp;$B141,"Account#"&amp;$Y$16)),2)</f>
        <v>#VALUE!</v>
      </c>
    </row>
    <row r="142" spans="1:25" ht="15" customHeight="1">
      <c r="A142" s="1" t="s">
        <v>387</v>
      </c>
      <c r="B142" s="1" t="s">
        <v>399</v>
      </c>
      <c r="C142" s="30" t="s">
        <v>217</v>
      </c>
      <c r="D142" s="30" t="s">
        <v>163</v>
      </c>
      <c r="E142" s="1" t="s">
        <v>146</v>
      </c>
      <c r="F142" s="22" t="e">
        <f t="shared" si="13"/>
        <v>#VALUE!</v>
      </c>
      <c r="G142" s="189" t="e">
        <f>ROUND(([2]!HsGetValue("FCC","Scenario#"&amp;$B$2,"Years#"&amp;$B$4,"Period#"&amp;$B$3,"View#"&amp;$B$10,"Consolidation#"&amp;$B$13,"Data Source#"&amp;B$11,"Intercompany#"&amp;$B$14,"Movement#"&amp;$B$12,"Custom1#"&amp;$B$6,"Custom2#"&amp;$B$7,"Custom3#"&amp;$B$8,"Custom4#"&amp;$B$9,"Entity#"&amp;$B142,"Account#"&amp;$G$15)+[2]!HsGetValue("FCC","Scenario#"&amp;$B$2,"Years#"&amp;$B$4,"Period#"&amp;$B$3,"View#"&amp;$B$10,"Consolidation#"&amp;$B$13,"Data Source#"&amp;B$11,"Intercompany#"&amp;$B$14,"Movement#"&amp;$B$12,"Custom1#"&amp;$B$6,"Custom2#"&amp;$B$7,"Custom3#"&amp;$B$8,"Custom4#"&amp;$B$9,"Entity#"&amp;$B142,"Account#"&amp;$G$16)),2)</f>
        <v>#VALUE!</v>
      </c>
      <c r="H142" s="189" t="e">
        <f>ROUND(([2]!HsGetValue("FCC","Scenario#"&amp;$B$2,"Years#"&amp;$B$4,"Period#"&amp;$B$3,"View#"&amp;$B$10,"Consolidation#"&amp;$B$13,"Data Source#"&amp;$B$11,"Intercompany#"&amp;$B$14,"Movement#"&amp;$B$12,"Custom1#"&amp;$B$6,"Custom2#"&amp;$B$7,"Custom3#"&amp;$B$8,"Custom4#"&amp;$B$9,"Entity#"&amp;$B142,"Account#"&amp;$H$15)+[2]!HsGetValue("FCC","Scenario#"&amp;$B$2,"Years#"&amp;$B$4,"Period#"&amp;$B$3,"View#"&amp;$B$10,"Consolidation#"&amp;$B$13,"Data Source#"&amp;$B$11,"Intercompany#"&amp;$B$14,"Movement#"&amp;$B$12,"Custom1#"&amp;$B$6,"Custom2#"&amp;$B$7,"Custom3#"&amp;$B$8,"Custom4#"&amp;$B$9,"Entity#"&amp;$B142,"Account#"&amp;$H$16)),2)</f>
        <v>#VALUE!</v>
      </c>
      <c r="I142" s="189" t="e">
        <f>ROUND(([2]!HsGetValue("FCC","Scenario#"&amp;$B$2,"Years#"&amp;$B$4,"Period#"&amp;$B$3,"View#"&amp;$B$10,"Consolidation#"&amp;$B$13,"Data Source#"&amp;$B$11,"Intercompany#"&amp;$B$14,"Movement#"&amp;$B$12,"Custom1#"&amp;$B$6,"Custom2#"&amp;$B$7,"Custom3#"&amp;$B$8,"Custom4#"&amp;$B$9,"Entity#"&amp;$B142,"Account#"&amp;$I$15)+[2]!HsGetValue("FCC","Scenario#"&amp;$B$2,"Years#"&amp;$B$4,"Period#"&amp;$B$3,"View#"&amp;$B$10,"Consolidation#"&amp;$B$13,"Data Source#"&amp;$B$11,"Intercompany#"&amp;$B$14,"Movement#"&amp;$B$12,"Custom1#"&amp;$B$6,"Custom2#"&amp;$B$7,"Custom3#"&amp;$B$8,"Custom4#"&amp;$B$9,"Entity#"&amp;$B142,"Account#"&amp;$I$16)+[2]!HsGetValue("FCC","Scenario#"&amp;$B$2,"Years#"&amp;$B$4,"Period#"&amp;$B$3,"View#"&amp;$B$10,"Consolidation#"&amp;$B$13,"Data Source#"&amp;$B$11,"Intercompany#"&amp;$B$14,"Movement#"&amp;$B$12,"Custom1#"&amp;$B$6,"Custom2#"&amp;$B$7,"Custom3#"&amp;$B$8,"Custom4#"&amp;$B$9,"Entity#"&amp;$B142,"Account#"&amp;$I$17)),2)</f>
        <v>#VALUE!</v>
      </c>
      <c r="J142" s="191" t="e">
        <f>ROUND(([2]!HsGetValue("FCC","Scenario#"&amp;$B$2,"Years#"&amp;$B$4,"Period#"&amp;$B$3,"View#"&amp;$B$10,"Consolidation#"&amp;$B$13,"Data Source#"&amp;$B$11,"Intercompany#"&amp;$B$14,"Movement#"&amp;$B$12,"Custom1#"&amp;$B$6,"Custom2#"&amp;$B$7,"Custom3#"&amp;$B$8,"Custom4#"&amp;$B$9,"Entity#"&amp;$B142,"Account#"&amp;$J$15)+[2]!HsGetValue("FCC","Scenario#"&amp;$B$2,"Years#"&amp;$B$4,"Period#"&amp;$B$3,"View#"&amp;$B$10,"Consolidation#"&amp;$B$13,"Data Source#"&amp;$B$11,"Intercompany#"&amp;$B$14,"Movement#"&amp;$B$12,"Custom1#"&amp;$B$6,"Custom2#"&amp;$B$7,"Custom3#"&amp;$B$8,"Custom4#"&amp;$B$9,"Entity#"&amp;$B142,"Account#"&amp;$J$16)),2)</f>
        <v>#VALUE!</v>
      </c>
      <c r="K142" s="189" t="e">
        <f>ROUND(([2]!HsGetValue("FCC","Scenario#"&amp;$B$2,"Years#"&amp;$B$4,"Period#"&amp;$B$3,"View#"&amp;$B$10,"Consolidation#"&amp;$B$13,"Data Source#"&amp;$B$11,"Intercompany#"&amp;$B$14,"Movement#"&amp;$B$12,"Custom1#"&amp;$B$6,"Custom2#"&amp;$B$7,"Custom3#"&amp;$B$8,"Custom4#"&amp;$B$9,"Entity#"&amp;$B142,"Account#"&amp;$K$15)+[2]!HsGetValue("FCC","Scenario#"&amp;$B$2,"Years#"&amp;$B$4,"Period#"&amp;$B$3,"View#"&amp;$B$10,"Consolidation#"&amp;$B$13,"Data Source#"&amp;$B$11,"Intercompany#"&amp;$B$14,"Movement#"&amp;$B$12,"Custom1#"&amp;$B$6,"Custom2#"&amp;$B$7,"Custom3#"&amp;$B$8,"Custom4#"&amp;$B$9,"Entity#"&amp;$B142,"Account#"&amp;$K$16)+[2]!HsGetValue("FCC","Scenario#"&amp;$B$2,"Years#"&amp;$B$4,"Period#"&amp;$B$3,"View#"&amp;$B$10,"Consolidation#"&amp;$B$13,"Data Source#"&amp;$B$11,"Intercompany#"&amp;$B$14,"Movement#"&amp;$B$12,"Custom1#"&amp;$B$6,"Custom2#"&amp;$B$7,"Custom3#"&amp;$B$8,"Custom4#"&amp;$B$9,"Entity#"&amp;$B142,"Account#"&amp;$K$17)+[2]!HsGetValue("FCC","Scenario#"&amp;$B$2,"Years#"&amp;$B$4,"Period#"&amp;$B$3,"View#"&amp;$B$10,"Consolidation#"&amp;$B$13,"Data Source#"&amp;$B$11,"Intercompany#"&amp;$B$14,"Movement#"&amp;$B$12,"Custom1#"&amp;$B$6,"Custom2#"&amp;$B$7,"Custom3#"&amp;$B$8,"Custom4#"&amp;$B$9,"Entity#"&amp;$B142,"Account#"&amp;$K$18)),2)</f>
        <v>#VALUE!</v>
      </c>
      <c r="L142" s="108" t="e">
        <f>ROUND(([2]!HsGetValue("FCC","Scenario#"&amp;$B$2,"Years#"&amp;$B$4,"Period#"&amp;$B$3,"View#"&amp;$B$10,"Consolidation#"&amp;$B$13,"Data Source#"&amp;$B$11,"Intercompany#"&amp;$B$14,"Movement#"&amp;$B$12,"Custom1#"&amp;$B$6,"Custom2#"&amp;$B$7,"Custom3#"&amp;$B$8,"Custom4#"&amp;$B$9,"Entity#"&amp;$B142,"Account#"&amp;$L$17)+[2]!HsGetValue("FCC","Scenario#"&amp;$B$2,"Years#"&amp;$B$4,"Period#"&amp;$B$3,"View#"&amp;$B$10,"Consolidation#"&amp;$B$13,"Data Source#"&amp;$B$11,"Intercompany#"&amp;$B$14,"Movement#"&amp;$B$12,"Custom1#"&amp;$B$6,"Custom2#"&amp;$B$7,"Custom3#"&amp;$B$8,"Custom4#"&amp;$B$9,"Entity#"&amp;$B142,"Account#"&amp;$L$18)),2)</f>
        <v>#VALUE!</v>
      </c>
      <c r="M142" s="189" t="e">
        <f>ROUND(([2]!HsGetValue("FCC","Scenario#"&amp;$B$2,"Years#"&amp;$B$4,"Period#"&amp;$B$3,"View#"&amp;$B$10,"Consolidation#"&amp;$B$13,"Data Source#"&amp;$B$11,"Intercompany#"&amp;$B$14,"Movement#"&amp;$B$12,"Custom1#"&amp;$B$6,"Custom2#"&amp;$B$7,"Custom3#"&amp;$B$8,"Custom4#"&amp;$B$9,"Entity#"&amp;$B142,"Account#"&amp;$M$17)+[2]!HsGetValue("FCC","Scenario#"&amp;$B$2,"Years#"&amp;$B$4,"Period#"&amp;$B$3,"View#"&amp;$B$10,"Consolidation#"&amp;$B$13,"Data Source#"&amp;$B$11,"Intercompany#"&amp;$B$14,"Movement#"&amp;$B$12,"Custom1#"&amp;$B$6,"Custom2#"&amp;$B$7,"Custom3#"&amp;$B$8,"Custom4#"&amp;$B$9,"Entity#"&amp;$B142,"Account#"&amp;$M$18)),2)+ROUND(([2]!HsGetValue("FCC","Scenario#"&amp;$B$2,"Years#"&amp;$B$4,"Period#"&amp;$B$3,"View#"&amp;$B$10,"Consolidation#"&amp;$B$13,"Data Source#"&amp;$B$11,"Intercompany#"&amp;$B$14,"Movement#"&amp;$B$12,"Custom1#"&amp;$B$6,"Custom2#"&amp;$B$7,"Custom3#"&amp;$B$8,"Custom4#"&amp;$B$9,"Entity#"&amp;$B142,"Account#"&amp;$M$15)+[2]!HsGetValue("FCC","Scenario#"&amp;$B$2,"Years#"&amp;$B$4,"Period#"&amp;$B$3,"View#"&amp;$B$10,"Consolidation#"&amp;$B$13,"Data Source#"&amp;$B$11,"Intercompany#"&amp;$B$14,"Movement#"&amp;$B$12,"Custom1#"&amp;$B$6,"Custom2#"&amp;$B$7,"Custom3#"&amp;$B$8,"Custom4#"&amp;$B$9,"Entity#"&amp;$B142,"Account#"&amp;$M$16)),2)</f>
        <v>#VALUE!</v>
      </c>
      <c r="N142" s="189" t="e">
        <f>ROUND(([2]!HsGetValue("FCC","Scenario#"&amp;$B$2,"Years#"&amp;$B$4,"Period#"&amp;$B$3,"View#"&amp;$B$10,"Consolidation#"&amp;$B$13,"Data Source#"&amp;$B$11,"Intercompany#"&amp;$B$14,"Movement#"&amp;$B$12,"Custom1#"&amp;$B$6,"Custom2#"&amp;$B$7,"Custom3#"&amp;$B$8,"Custom4#"&amp;$B$9,"Entity#"&amp;$B142,"Account#"&amp;$N$12)+[2]!HsGetValue("FCC","Scenario#"&amp;$B$2,"Years#"&amp;$B$4,"Period#"&amp;$B$3,"View#"&amp;$B$10,"Consolidation#"&amp;$B$13,"Data Source#"&amp;$B$11,"Intercompany#"&amp;$B$14,"Movement#"&amp;$B$12,"Custom1#"&amp;$B$6,"Custom2#"&amp;$B$7,"Custom3#"&amp;$B$8,"Custom4#"&amp;$B$9,"Entity#"&amp;$B142,"Account#"&amp;$N$13)+[2]!HsGetValue("FCC","Scenario#"&amp;$B$2,"Years#"&amp;$B$4,"Period#"&amp;$B$3,"View#"&amp;$B$10,"Consolidation#"&amp;$B$13,"Data Source#"&amp;$B$11,"Intercompany#"&amp;$B$14,"Movement#"&amp;$B$12,"Custom1#"&amp;$B$6,"Custom2#"&amp;$B$7,"Custom3#"&amp;$B$8,"Custom4#"&amp;$B$9,"Entity#"&amp;$B142,"Account#"&amp;$N$14)+[2]!HsGetValue("FCC","Scenario#"&amp;$B$2,"Years#"&amp;$B$4,"Period#"&amp;$B$3,"View#"&amp;$B$10,"Consolidation#"&amp;$B$13,"Data Source#"&amp;$B$11,"Intercompany#"&amp;$B$14,"Movement#"&amp;$B$12,"Custom1#"&amp;$B$6,"Custom2#"&amp;$B$7,"Custom3#"&amp;$B$8,"Custom4#"&amp;$B$9,"Entity#"&amp;$B142,"Account#"&amp;$N$15)+[2]!HsGetValue("FCC","Scenario#"&amp;$B$2,"Years#"&amp;$B$4,"Period#"&amp;$B$3,"View#"&amp;$B$10,"Consolidation#"&amp;$B$13,"Data Source#"&amp;$B$11,"Intercompany#"&amp;$B$14,"Movement#"&amp;$B$12,"Custom1#"&amp;$B$6,"Custom2#"&amp;$B$7,"Custom3#"&amp;$B$8,"Custom4#"&amp;$B$9,"Entity#"&amp;$B142,"Account#"&amp;$N$16)+[2]!HsGetValue("FCC","Scenario#"&amp;$B$2,"Years#"&amp;$B$4,"Period#"&amp;$B$3,"View#"&amp;$B$10,"Consolidation#"&amp;$B$13,"Data Source#"&amp;$B$11,"Intercompany#"&amp;$B$14,"Movement#"&amp;$B$12,"Custom1#"&amp;$B$6,"Custom2#"&amp;$B$7,"Custom3#"&amp;$B$8,"Custom4#"&amp;$B$9,"Entity#"&amp;$B142,"Account#"&amp;$N$17)+[2]!HsGetValue("FCC","Scenario#"&amp;$B$2,"Years#"&amp;$B$4,"Period#"&amp;$B$3,"View#"&amp;$B$10,"Consolidation#"&amp;$B$13,"Data Source#"&amp;$B$11,"Intercompany#"&amp;$B$14,"Movement#"&amp;$B$12,"Custom1#"&amp;$B$6,"Custom2#"&amp;$B$7,"Custom3#"&amp;$B$8,"Custom4#"&amp;$B$9,"Entity#"&amp;$B142,"Account#"&amp;$N$18)),2)</f>
        <v>#VALUE!</v>
      </c>
      <c r="O142" s="189" t="e">
        <f>ROUND(([2]!HsGetValue("FCC","Scenario#"&amp;$B$2,"Years#"&amp;$B$4,"Period#"&amp;$B$3,"View#"&amp;$B$10,"Consolidation#"&amp;$B$13,"Data Source#"&amp;$B$11,"Intercompany#"&amp;$B$14,"Movement#"&amp;$B$12,"Custom1#"&amp;$B$6,"Custom2#"&amp;$B$7,"Custom3#"&amp;$B$8,"Custom4#"&amp;$B$9,"Entity#"&amp;$B142,"Account#"&amp;$O$15)),2)</f>
        <v>#VALUE!</v>
      </c>
      <c r="P142" s="189" t="e">
        <f>ROUND(([2]!HsGetValue("FCC","Scenario#"&amp;$B$2,"Years#"&amp;$B$4,"Period#"&amp;$B$3,"View#"&amp;$B$10,"Consolidation#"&amp;$B$13,"Data Source#"&amp;$B$11,"Intercompany#"&amp;$B$14,"Movement#"&amp;$B$12,"Custom1#"&amp;$B$6,"Custom2#"&amp;$B$7,"Custom3#"&amp;$B$8,"Custom4#"&amp;$B$9,"Entity#"&amp;$B142,"Account#"&amp;$P$15)+[2]!HsGetValue("FCC","Scenario#"&amp;$B$2,"Years#"&amp;$B$4,"Period#"&amp;$B$3,"View#"&amp;$B$10,"Consolidation#"&amp;$B$13,"Data Source#"&amp;$B$11,"Intercompany#"&amp;$B$14,"Movement#"&amp;$B$12,"Custom1#"&amp;$B$6,"Custom2#"&amp;$B$7,"Custom3#"&amp;$B$8,"Custom4#"&amp;$B$9,"Entity#"&amp;$B142,"Account#"&amp;$P$16)),2)</f>
        <v>#VALUE!</v>
      </c>
      <c r="Q142" s="189" t="e">
        <f>ROUND(([2]!HsGetValue("FCC","Scenario#"&amp;$B$2,"Years#"&amp;$B$4,"Period#"&amp;$B$3,"View#"&amp;$B$10,"Consolidation#"&amp;$B$13,"Data Source#"&amp;$B$11,"Intercompany#"&amp;$B$14,"Movement#"&amp;$B$12,"Custom1#"&amp;$B$6,"Custom2#"&amp;$B$7,"Custom3#"&amp;$B$8,"Custom4#"&amp;$B$9,"Entity#"&amp;$B142,"Account#"&amp;$Q$15)+[2]!HsGetValue("FCC","Scenario#"&amp;$B$2,"Years#"&amp;$B$4,"Period#"&amp;$B$3,"View#"&amp;$B$10,"Consolidation#"&amp;$B$13,"Data Source#"&amp;$B$11,"Intercompany#"&amp;$B$14,"Movement#"&amp;$B$12,"Custom1#"&amp;$B$6,"Custom2#"&amp;$B$7,"Custom3#"&amp;$B$8,"Custom4#"&amp;$B$9,"Entity#"&amp;$B142,"Account#"&amp;$Q$16)),2)</f>
        <v>#VALUE!</v>
      </c>
      <c r="R142" s="189" t="e">
        <f>ROUND(([2]!HsGetValue("FCC","Scenario#"&amp;$B$2,"Years#"&amp;$B$4,"Period#"&amp;$B$3,"View#"&amp;$B$10,"Consolidation#"&amp;$B$13,"Data Source#"&amp;$B$11,"Intercompany#"&amp;$B$14,"Movement#"&amp;$B$12,"Custom1#"&amp;$B$6,"Custom2#"&amp;$B$7,"Custom3#"&amp;$B$8,"Custom4#"&amp;$B$9,"Entity#"&amp;$B142,"Account#"&amp;$R$15)+[2]!HsGetValue("FCC","Scenario#"&amp;$B$2,"Years#"&amp;$B$4,"Period#"&amp;$B$3,"View#"&amp;$B$10,"Consolidation#"&amp;$B$13,"Data Source#"&amp;$B$11,"Intercompany#"&amp;$B$14,"Movement#"&amp;$B$12,"Custom1#"&amp;$B$6,"Custom2#"&amp;$B$7,"Custom3#"&amp;$B$8,"Custom4#"&amp;$B$9,"Entity#"&amp;$B142,"Account#"&amp;$R$16)),2)</f>
        <v>#VALUE!</v>
      </c>
      <c r="S142" s="189" t="e">
        <f>ROUND(([2]!HsGetValue("FCC","Scenario#"&amp;$B$2,"Years#"&amp;$B$4,"Period#"&amp;$B$3,"View#"&amp;$B$10,"Consolidation#"&amp;$B$13,"Data Source#"&amp;$B$11,"Intercompany#"&amp;$B$14,"Movement#"&amp;$B$12,"Custom1#"&amp;$B$6,"Custom2#"&amp;$B$7,"Custom3#"&amp;$B$8,"Custom4#"&amp;$B$9,"Entity#"&amp;$B142,"Account#"&amp;$S$15)),2)</f>
        <v>#VALUE!</v>
      </c>
      <c r="T142" s="189" t="e">
        <f>ROUND(([2]!HsGetValue("FCC","Scenario#"&amp;$B$2,"Years#"&amp;$B$4,"Period#"&amp;$B$3,"View#"&amp;$B$10,"Consolidation#"&amp;$B$13,"Data Source#"&amp;$B$11,"Intercompany#"&amp;$B$14,"Movement#"&amp;$B$12,"Custom1#"&amp;$B$6,"Custom2#"&amp;$B$7,"Custom3#"&amp;$B$8,"Custom4#"&amp;$B$9,"Entity#"&amp;$B142,"Account#"&amp;$T$15)),2)</f>
        <v>#VALUE!</v>
      </c>
      <c r="U142" s="189" t="e">
        <f>ROUND(([2]!HsGetValue("FCC","Scenario#"&amp;$B$2,"Years#"&amp;$B$4,"Period#"&amp;$B$3,"View#"&amp;$B$10,"Consolidation#"&amp;$B$13,"Data Source#"&amp;$B$11,"Intercompany#"&amp;$B$14,"Movement#"&amp;$B$12,"Custom1#"&amp;$B$6,"Custom2#"&amp;$B$7,"Custom3#"&amp;$B$8,"Custom4#"&amp;$B$9,"Entity#"&amp;$B142,"Account#"&amp;$U$15)),2)</f>
        <v>#VALUE!</v>
      </c>
      <c r="V142" s="189"/>
      <c r="W142" s="189" t="e">
        <f>ROUND(([2]!HsGetValue("FCC","Scenario#"&amp;$B$2,"Years#"&amp;$B$4,"Period#"&amp;$B$3,"View#"&amp;$B$10,"Consolidation#"&amp;$B$13,"Data Source#"&amp;$B$11,"Intercompany#"&amp;$B$14,"Movement#"&amp;$B$12,"Custom1#"&amp;$B$6,"Custom2#"&amp;$B$7,"Custom3#"&amp;$B$8,"Custom4#"&amp;$B$9,"Entity#"&amp;$B142,"Account#"&amp;$W$15)),2)</f>
        <v>#VALUE!</v>
      </c>
      <c r="X142" s="189" t="e">
        <f>ROUND(([2]!HsGetValue("FCC","Scenario#"&amp;$B$2,"Years#"&amp;$B$4,"Period#"&amp;$B$3,"View#"&amp;$B$10,"Consolidation#"&amp;$B$13,"Data Source#"&amp;$B$11,"Intercompany#"&amp;$B$14,"Movement#"&amp;$B$12,"Custom1#"&amp;$B$6,"Custom2#"&amp;$B$7,"Custom3#"&amp;$B$8,"Custom4#"&amp;$B$9,"Entity#"&amp;$B142,"Account#"&amp;$X$15)),2)</f>
        <v>#VALUE!</v>
      </c>
      <c r="Y142" s="189" t="e">
        <f>ROUND(([2]!HsGetValue("FCC","Scenario#"&amp;$B$2,"Years#"&amp;$B$4,"Period#"&amp;$B$3,"View#"&amp;$B$10,"Consolidation#"&amp;$B$13,"Data Source#"&amp;$B$11,"Intercompany#"&amp;$B$14,"Movement#"&amp;$B$12,"Custom1#"&amp;$B$6,"Custom2#"&amp;$B$7,"Custom3#"&amp;$B$8,"Custom4#"&amp;$B$9,"Entity#"&amp;$B142,"Account#"&amp;$Y$15)+[2]!HsGetValue("FCC","Scenario#"&amp;$B$2,"Years#"&amp;$B$4,"Period#"&amp;$B$3,"View#"&amp;$B$10,"Consolidation#"&amp;$B$13,"Data Source#"&amp;$B$11,"Intercompany#"&amp;$B$14,"Movement#"&amp;$B$12,"Custom1#"&amp;$B$6,"Custom2#"&amp;$B$7,"Custom3#"&amp;$B$8,"Custom4#"&amp;$B$9,"Entity#"&amp;$B142,"Account#"&amp;$Y$16)),2)</f>
        <v>#VALUE!</v>
      </c>
    </row>
    <row r="143" spans="1:25" ht="15" customHeight="1">
      <c r="A143" t="s">
        <v>387</v>
      </c>
      <c r="B143" t="s">
        <v>300</v>
      </c>
      <c r="C143" s="30">
        <v>47200</v>
      </c>
      <c r="D143" s="30" t="s">
        <v>163</v>
      </c>
      <c r="E143" t="s">
        <v>77</v>
      </c>
      <c r="F143" s="22" t="e">
        <f t="shared" si="13"/>
        <v>#VALUE!</v>
      </c>
      <c r="G143" s="189" t="e">
        <f>ROUND(([2]!HsGetValue("FCC","Scenario#"&amp;$B$2,"Years#"&amp;$B$4,"Period#"&amp;$B$3,"View#"&amp;$B$10,"Consolidation#"&amp;$B$13,"Data Source#"&amp;B$11,"Intercompany#"&amp;$B$14,"Movement#"&amp;$B$12,"Custom1#"&amp;$B$6,"Custom2#"&amp;$B$7,"Custom3#"&amp;$B$8,"Custom4#"&amp;$B$9,"Entity#"&amp;$B143,"Account#"&amp;$G$15)+[2]!HsGetValue("FCC","Scenario#"&amp;$B$2,"Years#"&amp;$B$4,"Period#"&amp;$B$3,"View#"&amp;$B$10,"Consolidation#"&amp;$B$13,"Data Source#"&amp;B$11,"Intercompany#"&amp;$B$14,"Movement#"&amp;$B$12,"Custom1#"&amp;$B$6,"Custom2#"&amp;$B$7,"Custom3#"&amp;$B$8,"Custom4#"&amp;$B$9,"Entity#"&amp;$B143,"Account#"&amp;$G$16)),2)</f>
        <v>#VALUE!</v>
      </c>
      <c r="H143" s="189" t="e">
        <f>ROUND(([2]!HsGetValue("FCC","Scenario#"&amp;$B$2,"Years#"&amp;$B$4,"Period#"&amp;$B$3,"View#"&amp;$B$10,"Consolidation#"&amp;$B$13,"Data Source#"&amp;$B$11,"Intercompany#"&amp;$B$14,"Movement#"&amp;$B$12,"Custom1#"&amp;$B$6,"Custom2#"&amp;$B$7,"Custom3#"&amp;$B$8,"Custom4#"&amp;$B$9,"Entity#"&amp;$B143,"Account#"&amp;$H$15)+[2]!HsGetValue("FCC","Scenario#"&amp;$B$2,"Years#"&amp;$B$4,"Period#"&amp;$B$3,"View#"&amp;$B$10,"Consolidation#"&amp;$B$13,"Data Source#"&amp;$B$11,"Intercompany#"&amp;$B$14,"Movement#"&amp;$B$12,"Custom1#"&amp;$B$6,"Custom2#"&amp;$B$7,"Custom3#"&amp;$B$8,"Custom4#"&amp;$B$9,"Entity#"&amp;$B143,"Account#"&amp;$H$16)),2)</f>
        <v>#VALUE!</v>
      </c>
      <c r="I143" s="189" t="e">
        <f>ROUND(([2]!HsGetValue("FCC","Scenario#"&amp;$B$2,"Years#"&amp;$B$4,"Period#"&amp;$B$3,"View#"&amp;$B$10,"Consolidation#"&amp;$B$13,"Data Source#"&amp;$B$11,"Intercompany#"&amp;$B$14,"Movement#"&amp;$B$12,"Custom1#"&amp;$B$6,"Custom2#"&amp;$B$7,"Custom3#"&amp;$B$8,"Custom4#"&amp;$B$9,"Entity#"&amp;$B143,"Account#"&amp;$I$15)+[2]!HsGetValue("FCC","Scenario#"&amp;$B$2,"Years#"&amp;$B$4,"Period#"&amp;$B$3,"View#"&amp;$B$10,"Consolidation#"&amp;$B$13,"Data Source#"&amp;$B$11,"Intercompany#"&amp;$B$14,"Movement#"&amp;$B$12,"Custom1#"&amp;$B$6,"Custom2#"&amp;$B$7,"Custom3#"&amp;$B$8,"Custom4#"&amp;$B$9,"Entity#"&amp;$B143,"Account#"&amp;$I$16)+[2]!HsGetValue("FCC","Scenario#"&amp;$B$2,"Years#"&amp;$B$4,"Period#"&amp;$B$3,"View#"&amp;$B$10,"Consolidation#"&amp;$B$13,"Data Source#"&amp;$B$11,"Intercompany#"&amp;$B$14,"Movement#"&amp;$B$12,"Custom1#"&amp;$B$6,"Custom2#"&amp;$B$7,"Custom3#"&amp;$B$8,"Custom4#"&amp;$B$9,"Entity#"&amp;$B143,"Account#"&amp;$I$17)),2)</f>
        <v>#VALUE!</v>
      </c>
      <c r="J143" s="191" t="e">
        <f>ROUND(([2]!HsGetValue("FCC","Scenario#"&amp;$B$2,"Years#"&amp;$B$4,"Period#"&amp;$B$3,"View#"&amp;$B$10,"Consolidation#"&amp;$B$13,"Data Source#"&amp;$B$11,"Intercompany#"&amp;$B$14,"Movement#"&amp;$B$12,"Custom1#"&amp;$B$6,"Custom2#"&amp;$B$7,"Custom3#"&amp;$B$8,"Custom4#"&amp;$B$9,"Entity#"&amp;$B143,"Account#"&amp;$J$15)+[2]!HsGetValue("FCC","Scenario#"&amp;$B$2,"Years#"&amp;$B$4,"Period#"&amp;$B$3,"View#"&amp;$B$10,"Consolidation#"&amp;$B$13,"Data Source#"&amp;$B$11,"Intercompany#"&amp;$B$14,"Movement#"&amp;$B$12,"Custom1#"&amp;$B$6,"Custom2#"&amp;$B$7,"Custom3#"&amp;$B$8,"Custom4#"&amp;$B$9,"Entity#"&amp;$B143,"Account#"&amp;$J$16)),2)</f>
        <v>#VALUE!</v>
      </c>
      <c r="K143" s="189" t="e">
        <f>ROUND(([2]!HsGetValue("FCC","Scenario#"&amp;$B$2,"Years#"&amp;$B$4,"Period#"&amp;$B$3,"View#"&amp;$B$10,"Consolidation#"&amp;$B$13,"Data Source#"&amp;$B$11,"Intercompany#"&amp;$B$14,"Movement#"&amp;$B$12,"Custom1#"&amp;$B$6,"Custom2#"&amp;$B$7,"Custom3#"&amp;$B$8,"Custom4#"&amp;$B$9,"Entity#"&amp;$B143,"Account#"&amp;$K$15)+[2]!HsGetValue("FCC","Scenario#"&amp;$B$2,"Years#"&amp;$B$4,"Period#"&amp;$B$3,"View#"&amp;$B$10,"Consolidation#"&amp;$B$13,"Data Source#"&amp;$B$11,"Intercompany#"&amp;$B$14,"Movement#"&amp;$B$12,"Custom1#"&amp;$B$6,"Custom2#"&amp;$B$7,"Custom3#"&amp;$B$8,"Custom4#"&amp;$B$9,"Entity#"&amp;$B143,"Account#"&amp;$K$16)+[2]!HsGetValue("FCC","Scenario#"&amp;$B$2,"Years#"&amp;$B$4,"Period#"&amp;$B$3,"View#"&amp;$B$10,"Consolidation#"&amp;$B$13,"Data Source#"&amp;$B$11,"Intercompany#"&amp;$B$14,"Movement#"&amp;$B$12,"Custom1#"&amp;$B$6,"Custom2#"&amp;$B$7,"Custom3#"&amp;$B$8,"Custom4#"&amp;$B$9,"Entity#"&amp;$B143,"Account#"&amp;$K$17)+[2]!HsGetValue("FCC","Scenario#"&amp;$B$2,"Years#"&amp;$B$4,"Period#"&amp;$B$3,"View#"&amp;$B$10,"Consolidation#"&amp;$B$13,"Data Source#"&amp;$B$11,"Intercompany#"&amp;$B$14,"Movement#"&amp;$B$12,"Custom1#"&amp;$B$6,"Custom2#"&amp;$B$7,"Custom3#"&amp;$B$8,"Custom4#"&amp;$B$9,"Entity#"&amp;$B143,"Account#"&amp;$K$18)),2)</f>
        <v>#VALUE!</v>
      </c>
      <c r="L143" s="108" t="e">
        <f>ROUND(([2]!HsGetValue("FCC","Scenario#"&amp;$B$2,"Years#"&amp;$B$4,"Period#"&amp;$B$3,"View#"&amp;$B$10,"Consolidation#"&amp;$B$13,"Data Source#"&amp;$B$11,"Intercompany#"&amp;$B$14,"Movement#"&amp;$B$12,"Custom1#"&amp;$B$6,"Custom2#"&amp;$B$7,"Custom3#"&amp;$B$8,"Custom4#"&amp;$B$9,"Entity#"&amp;$B143,"Account#"&amp;$L$17)+[2]!HsGetValue("FCC","Scenario#"&amp;$B$2,"Years#"&amp;$B$4,"Period#"&amp;$B$3,"View#"&amp;$B$10,"Consolidation#"&amp;$B$13,"Data Source#"&amp;$B$11,"Intercompany#"&amp;$B$14,"Movement#"&amp;$B$12,"Custom1#"&amp;$B$6,"Custom2#"&amp;$B$7,"Custom3#"&amp;$B$8,"Custom4#"&amp;$B$9,"Entity#"&amp;$B143,"Account#"&amp;$L$18)),2)</f>
        <v>#VALUE!</v>
      </c>
      <c r="M143" s="189" t="e">
        <f>ROUND(([2]!HsGetValue("FCC","Scenario#"&amp;$B$2,"Years#"&amp;$B$4,"Period#"&amp;$B$3,"View#"&amp;$B$10,"Consolidation#"&amp;$B$13,"Data Source#"&amp;$B$11,"Intercompany#"&amp;$B$14,"Movement#"&amp;$B$12,"Custom1#"&amp;$B$6,"Custom2#"&amp;$B$7,"Custom3#"&amp;$B$8,"Custom4#"&amp;$B$9,"Entity#"&amp;$B143,"Account#"&amp;$M$17)+[2]!HsGetValue("FCC","Scenario#"&amp;$B$2,"Years#"&amp;$B$4,"Period#"&amp;$B$3,"View#"&amp;$B$10,"Consolidation#"&amp;$B$13,"Data Source#"&amp;$B$11,"Intercompany#"&amp;$B$14,"Movement#"&amp;$B$12,"Custom1#"&amp;$B$6,"Custom2#"&amp;$B$7,"Custom3#"&amp;$B$8,"Custom4#"&amp;$B$9,"Entity#"&amp;$B143,"Account#"&amp;$M$18)),2)+ROUND(([2]!HsGetValue("FCC","Scenario#"&amp;$B$2,"Years#"&amp;$B$4,"Period#"&amp;$B$3,"View#"&amp;$B$10,"Consolidation#"&amp;$B$13,"Data Source#"&amp;$B$11,"Intercompany#"&amp;$B$14,"Movement#"&amp;$B$12,"Custom1#"&amp;$B$6,"Custom2#"&amp;$B$7,"Custom3#"&amp;$B$8,"Custom4#"&amp;$B$9,"Entity#"&amp;$B143,"Account#"&amp;$M$15)+[2]!HsGetValue("FCC","Scenario#"&amp;$B$2,"Years#"&amp;$B$4,"Period#"&amp;$B$3,"View#"&amp;$B$10,"Consolidation#"&amp;$B$13,"Data Source#"&amp;$B$11,"Intercompany#"&amp;$B$14,"Movement#"&amp;$B$12,"Custom1#"&amp;$B$6,"Custom2#"&amp;$B$7,"Custom3#"&amp;$B$8,"Custom4#"&amp;$B$9,"Entity#"&amp;$B143,"Account#"&amp;$M$16)),2)</f>
        <v>#VALUE!</v>
      </c>
      <c r="N143" s="189" t="e">
        <f>ROUND(([2]!HsGetValue("FCC","Scenario#"&amp;$B$2,"Years#"&amp;$B$4,"Period#"&amp;$B$3,"View#"&amp;$B$10,"Consolidation#"&amp;$B$13,"Data Source#"&amp;$B$11,"Intercompany#"&amp;$B$14,"Movement#"&amp;$B$12,"Custom1#"&amp;$B$6,"Custom2#"&amp;$B$7,"Custom3#"&amp;$B$8,"Custom4#"&amp;$B$9,"Entity#"&amp;$B143,"Account#"&amp;$N$12)+[2]!HsGetValue("FCC","Scenario#"&amp;$B$2,"Years#"&amp;$B$4,"Period#"&amp;$B$3,"View#"&amp;$B$10,"Consolidation#"&amp;$B$13,"Data Source#"&amp;$B$11,"Intercompany#"&amp;$B$14,"Movement#"&amp;$B$12,"Custom1#"&amp;$B$6,"Custom2#"&amp;$B$7,"Custom3#"&amp;$B$8,"Custom4#"&amp;$B$9,"Entity#"&amp;$B143,"Account#"&amp;$N$13)+[2]!HsGetValue("FCC","Scenario#"&amp;$B$2,"Years#"&amp;$B$4,"Period#"&amp;$B$3,"View#"&amp;$B$10,"Consolidation#"&amp;$B$13,"Data Source#"&amp;$B$11,"Intercompany#"&amp;$B$14,"Movement#"&amp;$B$12,"Custom1#"&amp;$B$6,"Custom2#"&amp;$B$7,"Custom3#"&amp;$B$8,"Custom4#"&amp;$B$9,"Entity#"&amp;$B143,"Account#"&amp;$N$14)+[2]!HsGetValue("FCC","Scenario#"&amp;$B$2,"Years#"&amp;$B$4,"Period#"&amp;$B$3,"View#"&amp;$B$10,"Consolidation#"&amp;$B$13,"Data Source#"&amp;$B$11,"Intercompany#"&amp;$B$14,"Movement#"&amp;$B$12,"Custom1#"&amp;$B$6,"Custom2#"&amp;$B$7,"Custom3#"&amp;$B$8,"Custom4#"&amp;$B$9,"Entity#"&amp;$B143,"Account#"&amp;$N$15)+[2]!HsGetValue("FCC","Scenario#"&amp;$B$2,"Years#"&amp;$B$4,"Period#"&amp;$B$3,"View#"&amp;$B$10,"Consolidation#"&amp;$B$13,"Data Source#"&amp;$B$11,"Intercompany#"&amp;$B$14,"Movement#"&amp;$B$12,"Custom1#"&amp;$B$6,"Custom2#"&amp;$B$7,"Custom3#"&amp;$B$8,"Custom4#"&amp;$B$9,"Entity#"&amp;$B143,"Account#"&amp;$N$16)+[2]!HsGetValue("FCC","Scenario#"&amp;$B$2,"Years#"&amp;$B$4,"Period#"&amp;$B$3,"View#"&amp;$B$10,"Consolidation#"&amp;$B$13,"Data Source#"&amp;$B$11,"Intercompany#"&amp;$B$14,"Movement#"&amp;$B$12,"Custom1#"&amp;$B$6,"Custom2#"&amp;$B$7,"Custom3#"&amp;$B$8,"Custom4#"&amp;$B$9,"Entity#"&amp;$B143,"Account#"&amp;$N$17)+[2]!HsGetValue("FCC","Scenario#"&amp;$B$2,"Years#"&amp;$B$4,"Period#"&amp;$B$3,"View#"&amp;$B$10,"Consolidation#"&amp;$B$13,"Data Source#"&amp;$B$11,"Intercompany#"&amp;$B$14,"Movement#"&amp;$B$12,"Custom1#"&amp;$B$6,"Custom2#"&amp;$B$7,"Custom3#"&amp;$B$8,"Custom4#"&amp;$B$9,"Entity#"&amp;$B143,"Account#"&amp;$N$18)),2)</f>
        <v>#VALUE!</v>
      </c>
      <c r="O143" s="189" t="e">
        <f>ROUND(([2]!HsGetValue("FCC","Scenario#"&amp;$B$2,"Years#"&amp;$B$4,"Period#"&amp;$B$3,"View#"&amp;$B$10,"Consolidation#"&amp;$B$13,"Data Source#"&amp;$B$11,"Intercompany#"&amp;$B$14,"Movement#"&amp;$B$12,"Custom1#"&amp;$B$6,"Custom2#"&amp;$B$7,"Custom3#"&amp;$B$8,"Custom4#"&amp;$B$9,"Entity#"&amp;$B143,"Account#"&amp;$O$15)),2)</f>
        <v>#VALUE!</v>
      </c>
      <c r="P143" s="189" t="e">
        <f>ROUND(([2]!HsGetValue("FCC","Scenario#"&amp;$B$2,"Years#"&amp;$B$4,"Period#"&amp;$B$3,"View#"&amp;$B$10,"Consolidation#"&amp;$B$13,"Data Source#"&amp;$B$11,"Intercompany#"&amp;$B$14,"Movement#"&amp;$B$12,"Custom1#"&amp;$B$6,"Custom2#"&amp;$B$7,"Custom3#"&amp;$B$8,"Custom4#"&amp;$B$9,"Entity#"&amp;$B143,"Account#"&amp;$P$15)+[2]!HsGetValue("FCC","Scenario#"&amp;$B$2,"Years#"&amp;$B$4,"Period#"&amp;$B$3,"View#"&amp;$B$10,"Consolidation#"&amp;$B$13,"Data Source#"&amp;$B$11,"Intercompany#"&amp;$B$14,"Movement#"&amp;$B$12,"Custom1#"&amp;$B$6,"Custom2#"&amp;$B$7,"Custom3#"&amp;$B$8,"Custom4#"&amp;$B$9,"Entity#"&amp;$B143,"Account#"&amp;$P$16)),2)</f>
        <v>#VALUE!</v>
      </c>
      <c r="Q143" s="189" t="e">
        <f>ROUND(([2]!HsGetValue("FCC","Scenario#"&amp;$B$2,"Years#"&amp;$B$4,"Period#"&amp;$B$3,"View#"&amp;$B$10,"Consolidation#"&amp;$B$13,"Data Source#"&amp;$B$11,"Intercompany#"&amp;$B$14,"Movement#"&amp;$B$12,"Custom1#"&amp;$B$6,"Custom2#"&amp;$B$7,"Custom3#"&amp;$B$8,"Custom4#"&amp;$B$9,"Entity#"&amp;$B143,"Account#"&amp;$Q$15)+[2]!HsGetValue("FCC","Scenario#"&amp;$B$2,"Years#"&amp;$B$4,"Period#"&amp;$B$3,"View#"&amp;$B$10,"Consolidation#"&amp;$B$13,"Data Source#"&amp;$B$11,"Intercompany#"&amp;$B$14,"Movement#"&amp;$B$12,"Custom1#"&amp;$B$6,"Custom2#"&amp;$B$7,"Custom3#"&amp;$B$8,"Custom4#"&amp;$B$9,"Entity#"&amp;$B143,"Account#"&amp;$Q$16)),2)</f>
        <v>#VALUE!</v>
      </c>
      <c r="R143" s="189" t="e">
        <f>ROUND(([2]!HsGetValue("FCC","Scenario#"&amp;$B$2,"Years#"&amp;$B$4,"Period#"&amp;$B$3,"View#"&amp;$B$10,"Consolidation#"&amp;$B$13,"Data Source#"&amp;$B$11,"Intercompany#"&amp;$B$14,"Movement#"&amp;$B$12,"Custom1#"&amp;$B$6,"Custom2#"&amp;$B$7,"Custom3#"&amp;$B$8,"Custom4#"&amp;$B$9,"Entity#"&amp;$B143,"Account#"&amp;$R$15)+[2]!HsGetValue("FCC","Scenario#"&amp;$B$2,"Years#"&amp;$B$4,"Period#"&amp;$B$3,"View#"&amp;$B$10,"Consolidation#"&amp;$B$13,"Data Source#"&amp;$B$11,"Intercompany#"&amp;$B$14,"Movement#"&amp;$B$12,"Custom1#"&amp;$B$6,"Custom2#"&amp;$B$7,"Custom3#"&amp;$B$8,"Custom4#"&amp;$B$9,"Entity#"&amp;$B143,"Account#"&amp;$R$16)),2)</f>
        <v>#VALUE!</v>
      </c>
      <c r="S143" s="189" t="e">
        <f>ROUND(([2]!HsGetValue("FCC","Scenario#"&amp;$B$2,"Years#"&amp;$B$4,"Period#"&amp;$B$3,"View#"&amp;$B$10,"Consolidation#"&amp;$B$13,"Data Source#"&amp;$B$11,"Intercompany#"&amp;$B$14,"Movement#"&amp;$B$12,"Custom1#"&amp;$B$6,"Custom2#"&amp;$B$7,"Custom3#"&amp;$B$8,"Custom4#"&amp;$B$9,"Entity#"&amp;$B143,"Account#"&amp;$S$15)),2)</f>
        <v>#VALUE!</v>
      </c>
      <c r="T143" s="189" t="e">
        <f>ROUND(([2]!HsGetValue("FCC","Scenario#"&amp;$B$2,"Years#"&amp;$B$4,"Period#"&amp;$B$3,"View#"&amp;$B$10,"Consolidation#"&amp;$B$13,"Data Source#"&amp;$B$11,"Intercompany#"&amp;$B$14,"Movement#"&amp;$B$12,"Custom1#"&amp;$B$6,"Custom2#"&amp;$B$7,"Custom3#"&amp;$B$8,"Custom4#"&amp;$B$9,"Entity#"&amp;$B143,"Account#"&amp;$T$15)),2)</f>
        <v>#VALUE!</v>
      </c>
      <c r="U143" s="189" t="e">
        <f>ROUND(([2]!HsGetValue("FCC","Scenario#"&amp;$B$2,"Years#"&amp;$B$4,"Period#"&amp;$B$3,"View#"&amp;$B$10,"Consolidation#"&amp;$B$13,"Data Source#"&amp;$B$11,"Intercompany#"&amp;$B$14,"Movement#"&amp;$B$12,"Custom1#"&amp;$B$6,"Custom2#"&amp;$B$7,"Custom3#"&amp;$B$8,"Custom4#"&amp;$B$9,"Entity#"&amp;$B143,"Account#"&amp;$U$15)),2)</f>
        <v>#VALUE!</v>
      </c>
      <c r="V143" s="189"/>
      <c r="W143" s="189" t="e">
        <f>ROUND(([2]!HsGetValue("FCC","Scenario#"&amp;$B$2,"Years#"&amp;$B$4,"Period#"&amp;$B$3,"View#"&amp;$B$10,"Consolidation#"&amp;$B$13,"Data Source#"&amp;$B$11,"Intercompany#"&amp;$B$14,"Movement#"&amp;$B$12,"Custom1#"&amp;$B$6,"Custom2#"&amp;$B$7,"Custom3#"&amp;$B$8,"Custom4#"&amp;$B$9,"Entity#"&amp;$B143,"Account#"&amp;$W$15)),2)</f>
        <v>#VALUE!</v>
      </c>
      <c r="X143" s="189" t="e">
        <f>ROUND(([2]!HsGetValue("FCC","Scenario#"&amp;$B$2,"Years#"&amp;$B$4,"Period#"&amp;$B$3,"View#"&amp;$B$10,"Consolidation#"&amp;$B$13,"Data Source#"&amp;$B$11,"Intercompany#"&amp;$B$14,"Movement#"&amp;$B$12,"Custom1#"&amp;$B$6,"Custom2#"&amp;$B$7,"Custom3#"&amp;$B$8,"Custom4#"&amp;$B$9,"Entity#"&amp;$B143,"Account#"&amp;$X$15)),2)</f>
        <v>#VALUE!</v>
      </c>
      <c r="Y143" s="189" t="e">
        <f>ROUND(([2]!HsGetValue("FCC","Scenario#"&amp;$B$2,"Years#"&amp;$B$4,"Period#"&amp;$B$3,"View#"&amp;$B$10,"Consolidation#"&amp;$B$13,"Data Source#"&amp;$B$11,"Intercompany#"&amp;$B$14,"Movement#"&amp;$B$12,"Custom1#"&amp;$B$6,"Custom2#"&amp;$B$7,"Custom3#"&amp;$B$8,"Custom4#"&amp;$B$9,"Entity#"&amp;$B143,"Account#"&amp;$Y$15)+[2]!HsGetValue("FCC","Scenario#"&amp;$B$2,"Years#"&amp;$B$4,"Period#"&amp;$B$3,"View#"&amp;$B$10,"Consolidation#"&amp;$B$13,"Data Source#"&amp;$B$11,"Intercompany#"&amp;$B$14,"Movement#"&amp;$B$12,"Custom1#"&amp;$B$6,"Custom2#"&amp;$B$7,"Custom3#"&amp;$B$8,"Custom4#"&amp;$B$9,"Entity#"&amp;$B143,"Account#"&amp;$Y$16)),2)</f>
        <v>#VALUE!</v>
      </c>
    </row>
    <row r="144" spans="1:25" ht="15" customHeight="1">
      <c r="A144" t="s">
        <v>387</v>
      </c>
      <c r="B144" t="s">
        <v>353</v>
      </c>
      <c r="C144" s="30">
        <v>96800</v>
      </c>
      <c r="D144" s="30" t="s">
        <v>163</v>
      </c>
      <c r="E144" t="s">
        <v>116</v>
      </c>
      <c r="F144" s="22" t="e">
        <f t="shared" si="13"/>
        <v>#VALUE!</v>
      </c>
      <c r="G144" s="189" t="e">
        <f>ROUND(([2]!HsGetValue("FCC","Scenario#"&amp;$B$2,"Years#"&amp;$B$4,"Period#"&amp;$B$3,"View#"&amp;$B$10,"Consolidation#"&amp;$B$13,"Data Source#"&amp;B$11,"Intercompany#"&amp;$B$14,"Movement#"&amp;$B$12,"Custom1#"&amp;$B$6,"Custom2#"&amp;$B$7,"Custom3#"&amp;$B$8,"Custom4#"&amp;$B$9,"Entity#"&amp;$B144,"Account#"&amp;$G$15)+[2]!HsGetValue("FCC","Scenario#"&amp;$B$2,"Years#"&amp;$B$4,"Period#"&amp;$B$3,"View#"&amp;$B$10,"Consolidation#"&amp;$B$13,"Data Source#"&amp;B$11,"Intercompany#"&amp;$B$14,"Movement#"&amp;$B$12,"Custom1#"&amp;$B$6,"Custom2#"&amp;$B$7,"Custom3#"&amp;$B$8,"Custom4#"&amp;$B$9,"Entity#"&amp;$B144,"Account#"&amp;$G$16)),2)</f>
        <v>#VALUE!</v>
      </c>
      <c r="H144" s="189" t="e">
        <f>ROUND(([2]!HsGetValue("FCC","Scenario#"&amp;$B$2,"Years#"&amp;$B$4,"Period#"&amp;$B$3,"View#"&amp;$B$10,"Consolidation#"&amp;$B$13,"Data Source#"&amp;$B$11,"Intercompany#"&amp;$B$14,"Movement#"&amp;$B$12,"Custom1#"&amp;$B$6,"Custom2#"&amp;$B$7,"Custom3#"&amp;$B$8,"Custom4#"&amp;$B$9,"Entity#"&amp;$B144,"Account#"&amp;$H$15)+[2]!HsGetValue("FCC","Scenario#"&amp;$B$2,"Years#"&amp;$B$4,"Period#"&amp;$B$3,"View#"&amp;$B$10,"Consolidation#"&amp;$B$13,"Data Source#"&amp;$B$11,"Intercompany#"&amp;$B$14,"Movement#"&amp;$B$12,"Custom1#"&amp;$B$6,"Custom2#"&amp;$B$7,"Custom3#"&amp;$B$8,"Custom4#"&amp;$B$9,"Entity#"&amp;$B144,"Account#"&amp;$H$16)),2)</f>
        <v>#VALUE!</v>
      </c>
      <c r="I144" s="189" t="e">
        <f>ROUND(([2]!HsGetValue("FCC","Scenario#"&amp;$B$2,"Years#"&amp;$B$4,"Period#"&amp;$B$3,"View#"&amp;$B$10,"Consolidation#"&amp;$B$13,"Data Source#"&amp;$B$11,"Intercompany#"&amp;$B$14,"Movement#"&amp;$B$12,"Custom1#"&amp;$B$6,"Custom2#"&amp;$B$7,"Custom3#"&amp;$B$8,"Custom4#"&amp;$B$9,"Entity#"&amp;$B144,"Account#"&amp;$I$15)+[2]!HsGetValue("FCC","Scenario#"&amp;$B$2,"Years#"&amp;$B$4,"Period#"&amp;$B$3,"View#"&amp;$B$10,"Consolidation#"&amp;$B$13,"Data Source#"&amp;$B$11,"Intercompany#"&amp;$B$14,"Movement#"&amp;$B$12,"Custom1#"&amp;$B$6,"Custom2#"&amp;$B$7,"Custom3#"&amp;$B$8,"Custom4#"&amp;$B$9,"Entity#"&amp;$B144,"Account#"&amp;$I$16)+[2]!HsGetValue("FCC","Scenario#"&amp;$B$2,"Years#"&amp;$B$4,"Period#"&amp;$B$3,"View#"&amp;$B$10,"Consolidation#"&amp;$B$13,"Data Source#"&amp;$B$11,"Intercompany#"&amp;$B$14,"Movement#"&amp;$B$12,"Custom1#"&amp;$B$6,"Custom2#"&amp;$B$7,"Custom3#"&amp;$B$8,"Custom4#"&amp;$B$9,"Entity#"&amp;$B144,"Account#"&amp;$I$17)),2)</f>
        <v>#VALUE!</v>
      </c>
      <c r="J144" s="191" t="e">
        <f>ROUND(([2]!HsGetValue("FCC","Scenario#"&amp;$B$2,"Years#"&amp;$B$4,"Period#"&amp;$B$3,"View#"&amp;$B$10,"Consolidation#"&amp;$B$13,"Data Source#"&amp;$B$11,"Intercompany#"&amp;$B$14,"Movement#"&amp;$B$12,"Custom1#"&amp;$B$6,"Custom2#"&amp;$B$7,"Custom3#"&amp;$B$8,"Custom4#"&amp;$B$9,"Entity#"&amp;$B144,"Account#"&amp;$J$15)+[2]!HsGetValue("FCC","Scenario#"&amp;$B$2,"Years#"&amp;$B$4,"Period#"&amp;$B$3,"View#"&amp;$B$10,"Consolidation#"&amp;$B$13,"Data Source#"&amp;$B$11,"Intercompany#"&amp;$B$14,"Movement#"&amp;$B$12,"Custom1#"&amp;$B$6,"Custom2#"&amp;$B$7,"Custom3#"&amp;$B$8,"Custom4#"&amp;$B$9,"Entity#"&amp;$B144,"Account#"&amp;$J$16)),2)</f>
        <v>#VALUE!</v>
      </c>
      <c r="K144" s="189" t="e">
        <f>ROUND(([2]!HsGetValue("FCC","Scenario#"&amp;$B$2,"Years#"&amp;$B$4,"Period#"&amp;$B$3,"View#"&amp;$B$10,"Consolidation#"&amp;$B$13,"Data Source#"&amp;$B$11,"Intercompany#"&amp;$B$14,"Movement#"&amp;$B$12,"Custom1#"&amp;$B$6,"Custom2#"&amp;$B$7,"Custom3#"&amp;$B$8,"Custom4#"&amp;$B$9,"Entity#"&amp;$B144,"Account#"&amp;$K$15)+[2]!HsGetValue("FCC","Scenario#"&amp;$B$2,"Years#"&amp;$B$4,"Period#"&amp;$B$3,"View#"&amp;$B$10,"Consolidation#"&amp;$B$13,"Data Source#"&amp;$B$11,"Intercompany#"&amp;$B$14,"Movement#"&amp;$B$12,"Custom1#"&amp;$B$6,"Custom2#"&amp;$B$7,"Custom3#"&amp;$B$8,"Custom4#"&amp;$B$9,"Entity#"&amp;$B144,"Account#"&amp;$K$16)+[2]!HsGetValue("FCC","Scenario#"&amp;$B$2,"Years#"&amp;$B$4,"Period#"&amp;$B$3,"View#"&amp;$B$10,"Consolidation#"&amp;$B$13,"Data Source#"&amp;$B$11,"Intercompany#"&amp;$B$14,"Movement#"&amp;$B$12,"Custom1#"&amp;$B$6,"Custom2#"&amp;$B$7,"Custom3#"&amp;$B$8,"Custom4#"&amp;$B$9,"Entity#"&amp;$B144,"Account#"&amp;$K$17)+[2]!HsGetValue("FCC","Scenario#"&amp;$B$2,"Years#"&amp;$B$4,"Period#"&amp;$B$3,"View#"&amp;$B$10,"Consolidation#"&amp;$B$13,"Data Source#"&amp;$B$11,"Intercompany#"&amp;$B$14,"Movement#"&amp;$B$12,"Custom1#"&amp;$B$6,"Custom2#"&amp;$B$7,"Custom3#"&amp;$B$8,"Custom4#"&amp;$B$9,"Entity#"&amp;$B144,"Account#"&amp;$K$18)),2)</f>
        <v>#VALUE!</v>
      </c>
      <c r="L144" s="108" t="e">
        <f>ROUND(([2]!HsGetValue("FCC","Scenario#"&amp;$B$2,"Years#"&amp;$B$4,"Period#"&amp;$B$3,"View#"&amp;$B$10,"Consolidation#"&amp;$B$13,"Data Source#"&amp;$B$11,"Intercompany#"&amp;$B$14,"Movement#"&amp;$B$12,"Custom1#"&amp;$B$6,"Custom2#"&amp;$B$7,"Custom3#"&amp;$B$8,"Custom4#"&amp;$B$9,"Entity#"&amp;$B144,"Account#"&amp;$L$17)+[2]!HsGetValue("FCC","Scenario#"&amp;$B$2,"Years#"&amp;$B$4,"Period#"&amp;$B$3,"View#"&amp;$B$10,"Consolidation#"&amp;$B$13,"Data Source#"&amp;$B$11,"Intercompany#"&amp;$B$14,"Movement#"&amp;$B$12,"Custom1#"&amp;$B$6,"Custom2#"&amp;$B$7,"Custom3#"&amp;$B$8,"Custom4#"&amp;$B$9,"Entity#"&amp;$B144,"Account#"&amp;$L$18)),2)</f>
        <v>#VALUE!</v>
      </c>
      <c r="M144" s="189" t="e">
        <f>ROUND(([2]!HsGetValue("FCC","Scenario#"&amp;$B$2,"Years#"&amp;$B$4,"Period#"&amp;$B$3,"View#"&amp;$B$10,"Consolidation#"&amp;$B$13,"Data Source#"&amp;$B$11,"Intercompany#"&amp;$B$14,"Movement#"&amp;$B$12,"Custom1#"&amp;$B$6,"Custom2#"&amp;$B$7,"Custom3#"&amp;$B$8,"Custom4#"&amp;$B$9,"Entity#"&amp;$B144,"Account#"&amp;$M$17)+[2]!HsGetValue("FCC","Scenario#"&amp;$B$2,"Years#"&amp;$B$4,"Period#"&amp;$B$3,"View#"&amp;$B$10,"Consolidation#"&amp;$B$13,"Data Source#"&amp;$B$11,"Intercompany#"&amp;$B$14,"Movement#"&amp;$B$12,"Custom1#"&amp;$B$6,"Custom2#"&amp;$B$7,"Custom3#"&amp;$B$8,"Custom4#"&amp;$B$9,"Entity#"&amp;$B144,"Account#"&amp;$M$18)),2)+ROUND(([2]!HsGetValue("FCC","Scenario#"&amp;$B$2,"Years#"&amp;$B$4,"Period#"&amp;$B$3,"View#"&amp;$B$10,"Consolidation#"&amp;$B$13,"Data Source#"&amp;$B$11,"Intercompany#"&amp;$B$14,"Movement#"&amp;$B$12,"Custom1#"&amp;$B$6,"Custom2#"&amp;$B$7,"Custom3#"&amp;$B$8,"Custom4#"&amp;$B$9,"Entity#"&amp;$B144,"Account#"&amp;$M$15)+[2]!HsGetValue("FCC","Scenario#"&amp;$B$2,"Years#"&amp;$B$4,"Period#"&amp;$B$3,"View#"&amp;$B$10,"Consolidation#"&amp;$B$13,"Data Source#"&amp;$B$11,"Intercompany#"&amp;$B$14,"Movement#"&amp;$B$12,"Custom1#"&amp;$B$6,"Custom2#"&amp;$B$7,"Custom3#"&amp;$B$8,"Custom4#"&amp;$B$9,"Entity#"&amp;$B144,"Account#"&amp;$M$16)),2)</f>
        <v>#VALUE!</v>
      </c>
      <c r="N144" s="189" t="e">
        <f>ROUND(([2]!HsGetValue("FCC","Scenario#"&amp;$B$2,"Years#"&amp;$B$4,"Period#"&amp;$B$3,"View#"&amp;$B$10,"Consolidation#"&amp;$B$13,"Data Source#"&amp;$B$11,"Intercompany#"&amp;$B$14,"Movement#"&amp;$B$12,"Custom1#"&amp;$B$6,"Custom2#"&amp;$B$7,"Custom3#"&amp;$B$8,"Custom4#"&amp;$B$9,"Entity#"&amp;$B144,"Account#"&amp;$N$12)+[2]!HsGetValue("FCC","Scenario#"&amp;$B$2,"Years#"&amp;$B$4,"Period#"&amp;$B$3,"View#"&amp;$B$10,"Consolidation#"&amp;$B$13,"Data Source#"&amp;$B$11,"Intercompany#"&amp;$B$14,"Movement#"&amp;$B$12,"Custom1#"&amp;$B$6,"Custom2#"&amp;$B$7,"Custom3#"&amp;$B$8,"Custom4#"&amp;$B$9,"Entity#"&amp;$B144,"Account#"&amp;$N$13)+[2]!HsGetValue("FCC","Scenario#"&amp;$B$2,"Years#"&amp;$B$4,"Period#"&amp;$B$3,"View#"&amp;$B$10,"Consolidation#"&amp;$B$13,"Data Source#"&amp;$B$11,"Intercompany#"&amp;$B$14,"Movement#"&amp;$B$12,"Custom1#"&amp;$B$6,"Custom2#"&amp;$B$7,"Custom3#"&amp;$B$8,"Custom4#"&amp;$B$9,"Entity#"&amp;$B144,"Account#"&amp;$N$14)+[2]!HsGetValue("FCC","Scenario#"&amp;$B$2,"Years#"&amp;$B$4,"Period#"&amp;$B$3,"View#"&amp;$B$10,"Consolidation#"&amp;$B$13,"Data Source#"&amp;$B$11,"Intercompany#"&amp;$B$14,"Movement#"&amp;$B$12,"Custom1#"&amp;$B$6,"Custom2#"&amp;$B$7,"Custom3#"&amp;$B$8,"Custom4#"&amp;$B$9,"Entity#"&amp;$B144,"Account#"&amp;$N$15)+[2]!HsGetValue("FCC","Scenario#"&amp;$B$2,"Years#"&amp;$B$4,"Period#"&amp;$B$3,"View#"&amp;$B$10,"Consolidation#"&amp;$B$13,"Data Source#"&amp;$B$11,"Intercompany#"&amp;$B$14,"Movement#"&amp;$B$12,"Custom1#"&amp;$B$6,"Custom2#"&amp;$B$7,"Custom3#"&amp;$B$8,"Custom4#"&amp;$B$9,"Entity#"&amp;$B144,"Account#"&amp;$N$16)+[2]!HsGetValue("FCC","Scenario#"&amp;$B$2,"Years#"&amp;$B$4,"Period#"&amp;$B$3,"View#"&amp;$B$10,"Consolidation#"&amp;$B$13,"Data Source#"&amp;$B$11,"Intercompany#"&amp;$B$14,"Movement#"&amp;$B$12,"Custom1#"&amp;$B$6,"Custom2#"&amp;$B$7,"Custom3#"&amp;$B$8,"Custom4#"&amp;$B$9,"Entity#"&amp;$B144,"Account#"&amp;$N$17)+[2]!HsGetValue("FCC","Scenario#"&amp;$B$2,"Years#"&amp;$B$4,"Period#"&amp;$B$3,"View#"&amp;$B$10,"Consolidation#"&amp;$B$13,"Data Source#"&amp;$B$11,"Intercompany#"&amp;$B$14,"Movement#"&amp;$B$12,"Custom1#"&amp;$B$6,"Custom2#"&amp;$B$7,"Custom3#"&amp;$B$8,"Custom4#"&amp;$B$9,"Entity#"&amp;$B144,"Account#"&amp;$N$18)),2)</f>
        <v>#VALUE!</v>
      </c>
      <c r="O144" s="189" t="e">
        <f>ROUND(([2]!HsGetValue("FCC","Scenario#"&amp;$B$2,"Years#"&amp;$B$4,"Period#"&amp;$B$3,"View#"&amp;$B$10,"Consolidation#"&amp;$B$13,"Data Source#"&amp;$B$11,"Intercompany#"&amp;$B$14,"Movement#"&amp;$B$12,"Custom1#"&amp;$B$6,"Custom2#"&amp;$B$7,"Custom3#"&amp;$B$8,"Custom4#"&amp;$B$9,"Entity#"&amp;$B144,"Account#"&amp;$O$15)),2)</f>
        <v>#VALUE!</v>
      </c>
      <c r="P144" s="189" t="e">
        <f>ROUND(([2]!HsGetValue("FCC","Scenario#"&amp;$B$2,"Years#"&amp;$B$4,"Period#"&amp;$B$3,"View#"&amp;$B$10,"Consolidation#"&amp;$B$13,"Data Source#"&amp;$B$11,"Intercompany#"&amp;$B$14,"Movement#"&amp;$B$12,"Custom1#"&amp;$B$6,"Custom2#"&amp;$B$7,"Custom3#"&amp;$B$8,"Custom4#"&amp;$B$9,"Entity#"&amp;$B144,"Account#"&amp;$P$15)+[2]!HsGetValue("FCC","Scenario#"&amp;$B$2,"Years#"&amp;$B$4,"Period#"&amp;$B$3,"View#"&amp;$B$10,"Consolidation#"&amp;$B$13,"Data Source#"&amp;$B$11,"Intercompany#"&amp;$B$14,"Movement#"&amp;$B$12,"Custom1#"&amp;$B$6,"Custom2#"&amp;$B$7,"Custom3#"&amp;$B$8,"Custom4#"&amp;$B$9,"Entity#"&amp;$B144,"Account#"&amp;$P$16)),2)</f>
        <v>#VALUE!</v>
      </c>
      <c r="Q144" s="189" t="e">
        <f>ROUND(([2]!HsGetValue("FCC","Scenario#"&amp;$B$2,"Years#"&amp;$B$4,"Period#"&amp;$B$3,"View#"&amp;$B$10,"Consolidation#"&amp;$B$13,"Data Source#"&amp;$B$11,"Intercompany#"&amp;$B$14,"Movement#"&amp;$B$12,"Custom1#"&amp;$B$6,"Custom2#"&amp;$B$7,"Custom3#"&amp;$B$8,"Custom4#"&amp;$B$9,"Entity#"&amp;$B144,"Account#"&amp;$Q$15)+[2]!HsGetValue("FCC","Scenario#"&amp;$B$2,"Years#"&amp;$B$4,"Period#"&amp;$B$3,"View#"&amp;$B$10,"Consolidation#"&amp;$B$13,"Data Source#"&amp;$B$11,"Intercompany#"&amp;$B$14,"Movement#"&amp;$B$12,"Custom1#"&amp;$B$6,"Custom2#"&amp;$B$7,"Custom3#"&amp;$B$8,"Custom4#"&amp;$B$9,"Entity#"&amp;$B144,"Account#"&amp;$Q$16)),2)</f>
        <v>#VALUE!</v>
      </c>
      <c r="R144" s="189" t="e">
        <f>ROUND(([2]!HsGetValue("FCC","Scenario#"&amp;$B$2,"Years#"&amp;$B$4,"Period#"&amp;$B$3,"View#"&amp;$B$10,"Consolidation#"&amp;$B$13,"Data Source#"&amp;$B$11,"Intercompany#"&amp;$B$14,"Movement#"&amp;$B$12,"Custom1#"&amp;$B$6,"Custom2#"&amp;$B$7,"Custom3#"&amp;$B$8,"Custom4#"&amp;$B$9,"Entity#"&amp;$B144,"Account#"&amp;$R$15)+[2]!HsGetValue("FCC","Scenario#"&amp;$B$2,"Years#"&amp;$B$4,"Period#"&amp;$B$3,"View#"&amp;$B$10,"Consolidation#"&amp;$B$13,"Data Source#"&amp;$B$11,"Intercompany#"&amp;$B$14,"Movement#"&amp;$B$12,"Custom1#"&amp;$B$6,"Custom2#"&amp;$B$7,"Custom3#"&amp;$B$8,"Custom4#"&amp;$B$9,"Entity#"&amp;$B144,"Account#"&amp;$R$16)),2)</f>
        <v>#VALUE!</v>
      </c>
      <c r="S144" s="189" t="e">
        <f>ROUND(([2]!HsGetValue("FCC","Scenario#"&amp;$B$2,"Years#"&amp;$B$4,"Period#"&amp;$B$3,"View#"&amp;$B$10,"Consolidation#"&amp;$B$13,"Data Source#"&amp;$B$11,"Intercompany#"&amp;$B$14,"Movement#"&amp;$B$12,"Custom1#"&amp;$B$6,"Custom2#"&amp;$B$7,"Custom3#"&amp;$B$8,"Custom4#"&amp;$B$9,"Entity#"&amp;$B144,"Account#"&amp;$S$15)),2)</f>
        <v>#VALUE!</v>
      </c>
      <c r="T144" s="189" t="e">
        <f>ROUND(([2]!HsGetValue("FCC","Scenario#"&amp;$B$2,"Years#"&amp;$B$4,"Period#"&amp;$B$3,"View#"&amp;$B$10,"Consolidation#"&amp;$B$13,"Data Source#"&amp;$B$11,"Intercompany#"&amp;$B$14,"Movement#"&amp;$B$12,"Custom1#"&amp;$B$6,"Custom2#"&amp;$B$7,"Custom3#"&amp;$B$8,"Custom4#"&amp;$B$9,"Entity#"&amp;$B144,"Account#"&amp;$T$15)),2)</f>
        <v>#VALUE!</v>
      </c>
      <c r="U144" s="189" t="e">
        <f>ROUND(([2]!HsGetValue("FCC","Scenario#"&amp;$B$2,"Years#"&amp;$B$4,"Period#"&amp;$B$3,"View#"&amp;$B$10,"Consolidation#"&amp;$B$13,"Data Source#"&amp;$B$11,"Intercompany#"&amp;$B$14,"Movement#"&amp;$B$12,"Custom1#"&amp;$B$6,"Custom2#"&amp;$B$7,"Custom3#"&amp;$B$8,"Custom4#"&amp;$B$9,"Entity#"&amp;$B144,"Account#"&amp;$U$15)),2)</f>
        <v>#VALUE!</v>
      </c>
      <c r="V144" s="189"/>
      <c r="W144" s="189" t="e">
        <f>ROUND(([2]!HsGetValue("FCC","Scenario#"&amp;$B$2,"Years#"&amp;$B$4,"Period#"&amp;$B$3,"View#"&amp;$B$10,"Consolidation#"&amp;$B$13,"Data Source#"&amp;$B$11,"Intercompany#"&amp;$B$14,"Movement#"&amp;$B$12,"Custom1#"&amp;$B$6,"Custom2#"&amp;$B$7,"Custom3#"&amp;$B$8,"Custom4#"&amp;$B$9,"Entity#"&amp;$B144,"Account#"&amp;$W$15)),2)</f>
        <v>#VALUE!</v>
      </c>
      <c r="X144" s="189" t="e">
        <f>ROUND(([2]!HsGetValue("FCC","Scenario#"&amp;$B$2,"Years#"&amp;$B$4,"Period#"&amp;$B$3,"View#"&amp;$B$10,"Consolidation#"&amp;$B$13,"Data Source#"&amp;$B$11,"Intercompany#"&amp;$B$14,"Movement#"&amp;$B$12,"Custom1#"&amp;$B$6,"Custom2#"&amp;$B$7,"Custom3#"&amp;$B$8,"Custom4#"&amp;$B$9,"Entity#"&amp;$B144,"Account#"&amp;$X$15)),2)</f>
        <v>#VALUE!</v>
      </c>
      <c r="Y144" s="189" t="e">
        <f>ROUND(([2]!HsGetValue("FCC","Scenario#"&amp;$B$2,"Years#"&amp;$B$4,"Period#"&amp;$B$3,"View#"&amp;$B$10,"Consolidation#"&amp;$B$13,"Data Source#"&amp;$B$11,"Intercompany#"&amp;$B$14,"Movement#"&amp;$B$12,"Custom1#"&amp;$B$6,"Custom2#"&amp;$B$7,"Custom3#"&amp;$B$8,"Custom4#"&amp;$B$9,"Entity#"&amp;$B144,"Account#"&amp;$Y$15)+[2]!HsGetValue("FCC","Scenario#"&amp;$B$2,"Years#"&amp;$B$4,"Period#"&amp;$B$3,"View#"&amp;$B$10,"Consolidation#"&amp;$B$13,"Data Source#"&amp;$B$11,"Intercompany#"&amp;$B$14,"Movement#"&amp;$B$12,"Custom1#"&amp;$B$6,"Custom2#"&amp;$B$7,"Custom3#"&amp;$B$8,"Custom4#"&amp;$B$9,"Entity#"&amp;$B144,"Account#"&amp;$Y$16)),2)</f>
        <v>#VALUE!</v>
      </c>
    </row>
    <row r="145" spans="1:25" ht="15" customHeight="1">
      <c r="A145" t="s">
        <v>387</v>
      </c>
      <c r="B145" t="s">
        <v>607</v>
      </c>
      <c r="C145" s="30" t="s">
        <v>207</v>
      </c>
      <c r="D145" s="30" t="s">
        <v>163</v>
      </c>
      <c r="E145" t="s">
        <v>148</v>
      </c>
      <c r="F145" s="22" t="e">
        <f t="shared" si="13"/>
        <v>#VALUE!</v>
      </c>
      <c r="G145" s="189" t="e">
        <f>ROUND(([2]!HsGetValue("FCC","Scenario#"&amp;$B$2,"Years#"&amp;$B$4,"Period#"&amp;$B$3,"View#"&amp;$B$10,"Consolidation#"&amp;$B$13,"Data Source#"&amp;B$11,"Intercompany#"&amp;$B$14,"Movement#"&amp;$B$12,"Custom1#"&amp;$B$6,"Custom2#"&amp;$B$7,"Custom3#"&amp;$B$8,"Custom4#"&amp;$B$9,"Entity#"&amp;$B145,"Account#"&amp;$G$15)+[2]!HsGetValue("FCC","Scenario#"&amp;$B$2,"Years#"&amp;$B$4,"Period#"&amp;$B$3,"View#"&amp;$B$10,"Consolidation#"&amp;$B$13,"Data Source#"&amp;B$11,"Intercompany#"&amp;$B$14,"Movement#"&amp;$B$12,"Custom1#"&amp;$B$6,"Custom2#"&amp;$B$7,"Custom3#"&amp;$B$8,"Custom4#"&amp;$B$9,"Entity#"&amp;$B145,"Account#"&amp;$G$16)),2)</f>
        <v>#VALUE!</v>
      </c>
      <c r="H145" s="189" t="e">
        <f>ROUND(([2]!HsGetValue("FCC","Scenario#"&amp;$B$2,"Years#"&amp;$B$4,"Period#"&amp;$B$3,"View#"&amp;$B$10,"Consolidation#"&amp;$B$13,"Data Source#"&amp;$B$11,"Intercompany#"&amp;$B$14,"Movement#"&amp;$B$12,"Custom1#"&amp;$B$6,"Custom2#"&amp;$B$7,"Custom3#"&amp;$B$8,"Custom4#"&amp;$B$9,"Entity#"&amp;$B145,"Account#"&amp;$H$15)+[2]!HsGetValue("FCC","Scenario#"&amp;$B$2,"Years#"&amp;$B$4,"Period#"&amp;$B$3,"View#"&amp;$B$10,"Consolidation#"&amp;$B$13,"Data Source#"&amp;$B$11,"Intercompany#"&amp;$B$14,"Movement#"&amp;$B$12,"Custom1#"&amp;$B$6,"Custom2#"&amp;$B$7,"Custom3#"&amp;$B$8,"Custom4#"&amp;$B$9,"Entity#"&amp;$B145,"Account#"&amp;$H$16)),2)</f>
        <v>#VALUE!</v>
      </c>
      <c r="I145" s="189" t="e">
        <f>ROUND(([2]!HsGetValue("FCC","Scenario#"&amp;$B$2,"Years#"&amp;$B$4,"Period#"&amp;$B$3,"View#"&amp;$B$10,"Consolidation#"&amp;$B$13,"Data Source#"&amp;$B$11,"Intercompany#"&amp;$B$14,"Movement#"&amp;$B$12,"Custom1#"&amp;$B$6,"Custom2#"&amp;$B$7,"Custom3#"&amp;$B$8,"Custom4#"&amp;$B$9,"Entity#"&amp;$B145,"Account#"&amp;$I$15)+[2]!HsGetValue("FCC","Scenario#"&amp;$B$2,"Years#"&amp;$B$4,"Period#"&amp;$B$3,"View#"&amp;$B$10,"Consolidation#"&amp;$B$13,"Data Source#"&amp;$B$11,"Intercompany#"&amp;$B$14,"Movement#"&amp;$B$12,"Custom1#"&amp;$B$6,"Custom2#"&amp;$B$7,"Custom3#"&amp;$B$8,"Custom4#"&amp;$B$9,"Entity#"&amp;$B145,"Account#"&amp;$I$16)+[2]!HsGetValue("FCC","Scenario#"&amp;$B$2,"Years#"&amp;$B$4,"Period#"&amp;$B$3,"View#"&amp;$B$10,"Consolidation#"&amp;$B$13,"Data Source#"&amp;$B$11,"Intercompany#"&amp;$B$14,"Movement#"&amp;$B$12,"Custom1#"&amp;$B$6,"Custom2#"&amp;$B$7,"Custom3#"&amp;$B$8,"Custom4#"&amp;$B$9,"Entity#"&amp;$B145,"Account#"&amp;$I$17)),2)</f>
        <v>#VALUE!</v>
      </c>
      <c r="J145" s="191" t="e">
        <f>ROUND(([2]!HsGetValue("FCC","Scenario#"&amp;$B$2,"Years#"&amp;$B$4,"Period#"&amp;$B$3,"View#"&amp;$B$10,"Consolidation#"&amp;$B$13,"Data Source#"&amp;$B$11,"Intercompany#"&amp;$B$14,"Movement#"&amp;$B$12,"Custom1#"&amp;$B$6,"Custom2#"&amp;$B$7,"Custom3#"&amp;$B$8,"Custom4#"&amp;$B$9,"Entity#"&amp;$B145,"Account#"&amp;$J$15)+[2]!HsGetValue("FCC","Scenario#"&amp;$B$2,"Years#"&amp;$B$4,"Period#"&amp;$B$3,"View#"&amp;$B$10,"Consolidation#"&amp;$B$13,"Data Source#"&amp;$B$11,"Intercompany#"&amp;$B$14,"Movement#"&amp;$B$12,"Custom1#"&amp;$B$6,"Custom2#"&amp;$B$7,"Custom3#"&amp;$B$8,"Custom4#"&amp;$B$9,"Entity#"&amp;$B145,"Account#"&amp;$J$16)),2)</f>
        <v>#VALUE!</v>
      </c>
      <c r="K145" s="189" t="e">
        <f>ROUND(([2]!HsGetValue("FCC","Scenario#"&amp;$B$2,"Years#"&amp;$B$4,"Period#"&amp;$B$3,"View#"&amp;$B$10,"Consolidation#"&amp;$B$13,"Data Source#"&amp;$B$11,"Intercompany#"&amp;$B$14,"Movement#"&amp;$B$12,"Custom1#"&amp;$B$6,"Custom2#"&amp;$B$7,"Custom3#"&amp;$B$8,"Custom4#"&amp;$B$9,"Entity#"&amp;$B145,"Account#"&amp;$K$15)+[2]!HsGetValue("FCC","Scenario#"&amp;$B$2,"Years#"&amp;$B$4,"Period#"&amp;$B$3,"View#"&amp;$B$10,"Consolidation#"&amp;$B$13,"Data Source#"&amp;$B$11,"Intercompany#"&amp;$B$14,"Movement#"&amp;$B$12,"Custom1#"&amp;$B$6,"Custom2#"&amp;$B$7,"Custom3#"&amp;$B$8,"Custom4#"&amp;$B$9,"Entity#"&amp;$B145,"Account#"&amp;$K$16)+[2]!HsGetValue("FCC","Scenario#"&amp;$B$2,"Years#"&amp;$B$4,"Period#"&amp;$B$3,"View#"&amp;$B$10,"Consolidation#"&amp;$B$13,"Data Source#"&amp;$B$11,"Intercompany#"&amp;$B$14,"Movement#"&amp;$B$12,"Custom1#"&amp;$B$6,"Custom2#"&amp;$B$7,"Custom3#"&amp;$B$8,"Custom4#"&amp;$B$9,"Entity#"&amp;$B145,"Account#"&amp;$K$17)+[2]!HsGetValue("FCC","Scenario#"&amp;$B$2,"Years#"&amp;$B$4,"Period#"&amp;$B$3,"View#"&amp;$B$10,"Consolidation#"&amp;$B$13,"Data Source#"&amp;$B$11,"Intercompany#"&amp;$B$14,"Movement#"&amp;$B$12,"Custom1#"&amp;$B$6,"Custom2#"&amp;$B$7,"Custom3#"&amp;$B$8,"Custom4#"&amp;$B$9,"Entity#"&amp;$B145,"Account#"&amp;$K$18)),2)</f>
        <v>#VALUE!</v>
      </c>
      <c r="L145" s="108" t="e">
        <f>ROUND(([2]!HsGetValue("FCC","Scenario#"&amp;$B$2,"Years#"&amp;$B$4,"Period#"&amp;$B$3,"View#"&amp;$B$10,"Consolidation#"&amp;$B$13,"Data Source#"&amp;$B$11,"Intercompany#"&amp;$B$14,"Movement#"&amp;$B$12,"Custom1#"&amp;$B$6,"Custom2#"&amp;$B$7,"Custom3#"&amp;$B$8,"Custom4#"&amp;$B$9,"Entity#"&amp;$B145,"Account#"&amp;$L$17)+[2]!HsGetValue("FCC","Scenario#"&amp;$B$2,"Years#"&amp;$B$4,"Period#"&amp;$B$3,"View#"&amp;$B$10,"Consolidation#"&amp;$B$13,"Data Source#"&amp;$B$11,"Intercompany#"&amp;$B$14,"Movement#"&amp;$B$12,"Custom1#"&amp;$B$6,"Custom2#"&amp;$B$7,"Custom3#"&amp;$B$8,"Custom4#"&amp;$B$9,"Entity#"&amp;$B145,"Account#"&amp;$L$18)),2)</f>
        <v>#VALUE!</v>
      </c>
      <c r="M145" s="189" t="e">
        <f>ROUND(([2]!HsGetValue("FCC","Scenario#"&amp;$B$2,"Years#"&amp;$B$4,"Period#"&amp;$B$3,"View#"&amp;$B$10,"Consolidation#"&amp;$B$13,"Data Source#"&amp;$B$11,"Intercompany#"&amp;$B$14,"Movement#"&amp;$B$12,"Custom1#"&amp;$B$6,"Custom2#"&amp;$B$7,"Custom3#"&amp;$B$8,"Custom4#"&amp;$B$9,"Entity#"&amp;$B145,"Account#"&amp;$M$17)+[2]!HsGetValue("FCC","Scenario#"&amp;$B$2,"Years#"&amp;$B$4,"Period#"&amp;$B$3,"View#"&amp;$B$10,"Consolidation#"&amp;$B$13,"Data Source#"&amp;$B$11,"Intercompany#"&amp;$B$14,"Movement#"&amp;$B$12,"Custom1#"&amp;$B$6,"Custom2#"&amp;$B$7,"Custom3#"&amp;$B$8,"Custom4#"&amp;$B$9,"Entity#"&amp;$B145,"Account#"&amp;$M$18)),2)+ROUND(([2]!HsGetValue("FCC","Scenario#"&amp;$B$2,"Years#"&amp;$B$4,"Period#"&amp;$B$3,"View#"&amp;$B$10,"Consolidation#"&amp;$B$13,"Data Source#"&amp;$B$11,"Intercompany#"&amp;$B$14,"Movement#"&amp;$B$12,"Custom1#"&amp;$B$6,"Custom2#"&amp;$B$7,"Custom3#"&amp;$B$8,"Custom4#"&amp;$B$9,"Entity#"&amp;$B145,"Account#"&amp;$M$15)+[2]!HsGetValue("FCC","Scenario#"&amp;$B$2,"Years#"&amp;$B$4,"Period#"&amp;$B$3,"View#"&amp;$B$10,"Consolidation#"&amp;$B$13,"Data Source#"&amp;$B$11,"Intercompany#"&amp;$B$14,"Movement#"&amp;$B$12,"Custom1#"&amp;$B$6,"Custom2#"&amp;$B$7,"Custom3#"&amp;$B$8,"Custom4#"&amp;$B$9,"Entity#"&amp;$B145,"Account#"&amp;$M$16)),2)</f>
        <v>#VALUE!</v>
      </c>
      <c r="N145" s="189" t="e">
        <f>ROUND(([2]!HsGetValue("FCC","Scenario#"&amp;$B$2,"Years#"&amp;$B$4,"Period#"&amp;$B$3,"View#"&amp;$B$10,"Consolidation#"&amp;$B$13,"Data Source#"&amp;$B$11,"Intercompany#"&amp;$B$14,"Movement#"&amp;$B$12,"Custom1#"&amp;$B$6,"Custom2#"&amp;$B$7,"Custom3#"&amp;$B$8,"Custom4#"&amp;$B$9,"Entity#"&amp;$B145,"Account#"&amp;$N$12)+[2]!HsGetValue("FCC","Scenario#"&amp;$B$2,"Years#"&amp;$B$4,"Period#"&amp;$B$3,"View#"&amp;$B$10,"Consolidation#"&amp;$B$13,"Data Source#"&amp;$B$11,"Intercompany#"&amp;$B$14,"Movement#"&amp;$B$12,"Custom1#"&amp;$B$6,"Custom2#"&amp;$B$7,"Custom3#"&amp;$B$8,"Custom4#"&amp;$B$9,"Entity#"&amp;$B145,"Account#"&amp;$N$13)+[2]!HsGetValue("FCC","Scenario#"&amp;$B$2,"Years#"&amp;$B$4,"Period#"&amp;$B$3,"View#"&amp;$B$10,"Consolidation#"&amp;$B$13,"Data Source#"&amp;$B$11,"Intercompany#"&amp;$B$14,"Movement#"&amp;$B$12,"Custom1#"&amp;$B$6,"Custom2#"&amp;$B$7,"Custom3#"&amp;$B$8,"Custom4#"&amp;$B$9,"Entity#"&amp;$B145,"Account#"&amp;$N$14)+[2]!HsGetValue("FCC","Scenario#"&amp;$B$2,"Years#"&amp;$B$4,"Period#"&amp;$B$3,"View#"&amp;$B$10,"Consolidation#"&amp;$B$13,"Data Source#"&amp;$B$11,"Intercompany#"&amp;$B$14,"Movement#"&amp;$B$12,"Custom1#"&amp;$B$6,"Custom2#"&amp;$B$7,"Custom3#"&amp;$B$8,"Custom4#"&amp;$B$9,"Entity#"&amp;$B145,"Account#"&amp;$N$15)+[2]!HsGetValue("FCC","Scenario#"&amp;$B$2,"Years#"&amp;$B$4,"Period#"&amp;$B$3,"View#"&amp;$B$10,"Consolidation#"&amp;$B$13,"Data Source#"&amp;$B$11,"Intercompany#"&amp;$B$14,"Movement#"&amp;$B$12,"Custom1#"&amp;$B$6,"Custom2#"&amp;$B$7,"Custom3#"&amp;$B$8,"Custom4#"&amp;$B$9,"Entity#"&amp;$B145,"Account#"&amp;$N$16)+[2]!HsGetValue("FCC","Scenario#"&amp;$B$2,"Years#"&amp;$B$4,"Period#"&amp;$B$3,"View#"&amp;$B$10,"Consolidation#"&amp;$B$13,"Data Source#"&amp;$B$11,"Intercompany#"&amp;$B$14,"Movement#"&amp;$B$12,"Custom1#"&amp;$B$6,"Custom2#"&amp;$B$7,"Custom3#"&amp;$B$8,"Custom4#"&amp;$B$9,"Entity#"&amp;$B145,"Account#"&amp;$N$17)+[2]!HsGetValue("FCC","Scenario#"&amp;$B$2,"Years#"&amp;$B$4,"Period#"&amp;$B$3,"View#"&amp;$B$10,"Consolidation#"&amp;$B$13,"Data Source#"&amp;$B$11,"Intercompany#"&amp;$B$14,"Movement#"&amp;$B$12,"Custom1#"&amp;$B$6,"Custom2#"&amp;$B$7,"Custom3#"&amp;$B$8,"Custom4#"&amp;$B$9,"Entity#"&amp;$B145,"Account#"&amp;$N$18)),2)</f>
        <v>#VALUE!</v>
      </c>
      <c r="O145" s="189" t="e">
        <f>ROUND(([2]!HsGetValue("FCC","Scenario#"&amp;$B$2,"Years#"&amp;$B$4,"Period#"&amp;$B$3,"View#"&amp;$B$10,"Consolidation#"&amp;$B$13,"Data Source#"&amp;$B$11,"Intercompany#"&amp;$B$14,"Movement#"&amp;$B$12,"Custom1#"&amp;$B$6,"Custom2#"&amp;$B$7,"Custom3#"&amp;$B$8,"Custom4#"&amp;$B$9,"Entity#"&amp;$B145,"Account#"&amp;$O$15)),2)</f>
        <v>#VALUE!</v>
      </c>
      <c r="P145" s="189" t="e">
        <f>ROUND(([2]!HsGetValue("FCC","Scenario#"&amp;$B$2,"Years#"&amp;$B$4,"Period#"&amp;$B$3,"View#"&amp;$B$10,"Consolidation#"&amp;$B$13,"Data Source#"&amp;$B$11,"Intercompany#"&amp;$B$14,"Movement#"&amp;$B$12,"Custom1#"&amp;$B$6,"Custom2#"&amp;$B$7,"Custom3#"&amp;$B$8,"Custom4#"&amp;$B$9,"Entity#"&amp;$B145,"Account#"&amp;$P$15)+[2]!HsGetValue("FCC","Scenario#"&amp;$B$2,"Years#"&amp;$B$4,"Period#"&amp;$B$3,"View#"&amp;$B$10,"Consolidation#"&amp;$B$13,"Data Source#"&amp;$B$11,"Intercompany#"&amp;$B$14,"Movement#"&amp;$B$12,"Custom1#"&amp;$B$6,"Custom2#"&amp;$B$7,"Custom3#"&amp;$B$8,"Custom4#"&amp;$B$9,"Entity#"&amp;$B145,"Account#"&amp;$P$16)),2)</f>
        <v>#VALUE!</v>
      </c>
      <c r="Q145" s="189" t="e">
        <f>ROUND(([2]!HsGetValue("FCC","Scenario#"&amp;$B$2,"Years#"&amp;$B$4,"Period#"&amp;$B$3,"View#"&amp;$B$10,"Consolidation#"&amp;$B$13,"Data Source#"&amp;$B$11,"Intercompany#"&amp;$B$14,"Movement#"&amp;$B$12,"Custom1#"&amp;$B$6,"Custom2#"&amp;$B$7,"Custom3#"&amp;$B$8,"Custom4#"&amp;$B$9,"Entity#"&amp;$B145,"Account#"&amp;$Q$15)+[2]!HsGetValue("FCC","Scenario#"&amp;$B$2,"Years#"&amp;$B$4,"Period#"&amp;$B$3,"View#"&amp;$B$10,"Consolidation#"&amp;$B$13,"Data Source#"&amp;$B$11,"Intercompany#"&amp;$B$14,"Movement#"&amp;$B$12,"Custom1#"&amp;$B$6,"Custom2#"&amp;$B$7,"Custom3#"&amp;$B$8,"Custom4#"&amp;$B$9,"Entity#"&amp;$B145,"Account#"&amp;$Q$16)),2)</f>
        <v>#VALUE!</v>
      </c>
      <c r="R145" s="189" t="e">
        <f>ROUND(([2]!HsGetValue("FCC","Scenario#"&amp;$B$2,"Years#"&amp;$B$4,"Period#"&amp;$B$3,"View#"&amp;$B$10,"Consolidation#"&amp;$B$13,"Data Source#"&amp;$B$11,"Intercompany#"&amp;$B$14,"Movement#"&amp;$B$12,"Custom1#"&amp;$B$6,"Custom2#"&amp;$B$7,"Custom3#"&amp;$B$8,"Custom4#"&amp;$B$9,"Entity#"&amp;$B145,"Account#"&amp;$R$15)+[2]!HsGetValue("FCC","Scenario#"&amp;$B$2,"Years#"&amp;$B$4,"Period#"&amp;$B$3,"View#"&amp;$B$10,"Consolidation#"&amp;$B$13,"Data Source#"&amp;$B$11,"Intercompany#"&amp;$B$14,"Movement#"&amp;$B$12,"Custom1#"&amp;$B$6,"Custom2#"&amp;$B$7,"Custom3#"&amp;$B$8,"Custom4#"&amp;$B$9,"Entity#"&amp;$B145,"Account#"&amp;$R$16)),2)</f>
        <v>#VALUE!</v>
      </c>
      <c r="S145" s="189" t="e">
        <f>ROUND(([2]!HsGetValue("FCC","Scenario#"&amp;$B$2,"Years#"&amp;$B$4,"Period#"&amp;$B$3,"View#"&amp;$B$10,"Consolidation#"&amp;$B$13,"Data Source#"&amp;$B$11,"Intercompany#"&amp;$B$14,"Movement#"&amp;$B$12,"Custom1#"&amp;$B$6,"Custom2#"&amp;$B$7,"Custom3#"&amp;$B$8,"Custom4#"&amp;$B$9,"Entity#"&amp;$B145,"Account#"&amp;$S$15)),2)</f>
        <v>#VALUE!</v>
      </c>
      <c r="T145" s="189" t="e">
        <f>ROUND(([2]!HsGetValue("FCC","Scenario#"&amp;$B$2,"Years#"&amp;$B$4,"Period#"&amp;$B$3,"View#"&amp;$B$10,"Consolidation#"&amp;$B$13,"Data Source#"&amp;$B$11,"Intercompany#"&amp;$B$14,"Movement#"&amp;$B$12,"Custom1#"&amp;$B$6,"Custom2#"&amp;$B$7,"Custom3#"&amp;$B$8,"Custom4#"&amp;$B$9,"Entity#"&amp;$B145,"Account#"&amp;$T$15)),2)</f>
        <v>#VALUE!</v>
      </c>
      <c r="U145" s="189" t="e">
        <f>ROUND(([2]!HsGetValue("FCC","Scenario#"&amp;$B$2,"Years#"&amp;$B$4,"Period#"&amp;$B$3,"View#"&amp;$B$10,"Consolidation#"&amp;$B$13,"Data Source#"&amp;$B$11,"Intercompany#"&amp;$B$14,"Movement#"&amp;$B$12,"Custom1#"&amp;$B$6,"Custom2#"&amp;$B$7,"Custom3#"&amp;$B$8,"Custom4#"&amp;$B$9,"Entity#"&amp;$B145,"Account#"&amp;$U$15)),2)</f>
        <v>#VALUE!</v>
      </c>
      <c r="V145" s="189"/>
      <c r="W145" s="189" t="e">
        <f>ROUND(([2]!HsGetValue("FCC","Scenario#"&amp;$B$2,"Years#"&amp;$B$4,"Period#"&amp;$B$3,"View#"&amp;$B$10,"Consolidation#"&amp;$B$13,"Data Source#"&amp;$B$11,"Intercompany#"&amp;$B$14,"Movement#"&amp;$B$12,"Custom1#"&amp;$B$6,"Custom2#"&amp;$B$7,"Custom3#"&amp;$B$8,"Custom4#"&amp;$B$9,"Entity#"&amp;$B145,"Account#"&amp;$W$15)),2)</f>
        <v>#VALUE!</v>
      </c>
      <c r="X145" s="189" t="e">
        <f>ROUND(([2]!HsGetValue("FCC","Scenario#"&amp;$B$2,"Years#"&amp;$B$4,"Period#"&amp;$B$3,"View#"&amp;$B$10,"Consolidation#"&amp;$B$13,"Data Source#"&amp;$B$11,"Intercompany#"&amp;$B$14,"Movement#"&amp;$B$12,"Custom1#"&amp;$B$6,"Custom2#"&amp;$B$7,"Custom3#"&amp;$B$8,"Custom4#"&amp;$B$9,"Entity#"&amp;$B145,"Account#"&amp;$X$15)),2)</f>
        <v>#VALUE!</v>
      </c>
      <c r="Y145" s="189" t="e">
        <f>ROUND(([2]!HsGetValue("FCC","Scenario#"&amp;$B$2,"Years#"&amp;$B$4,"Period#"&amp;$B$3,"View#"&amp;$B$10,"Consolidation#"&amp;$B$13,"Data Source#"&amp;$B$11,"Intercompany#"&amp;$B$14,"Movement#"&amp;$B$12,"Custom1#"&amp;$B$6,"Custom2#"&amp;$B$7,"Custom3#"&amp;$B$8,"Custom4#"&amp;$B$9,"Entity#"&amp;$B145,"Account#"&amp;$Y$15)+[2]!HsGetValue("FCC","Scenario#"&amp;$B$2,"Years#"&amp;$B$4,"Period#"&amp;$B$3,"View#"&amp;$B$10,"Consolidation#"&amp;$B$13,"Data Source#"&amp;$B$11,"Intercompany#"&amp;$B$14,"Movement#"&amp;$B$12,"Custom1#"&amp;$B$6,"Custom2#"&amp;$B$7,"Custom3#"&amp;$B$8,"Custom4#"&amp;$B$9,"Entity#"&amp;$B145,"Account#"&amp;$Y$16)),2)</f>
        <v>#VALUE!</v>
      </c>
    </row>
    <row r="146" spans="1:25" ht="15" customHeight="1">
      <c r="A146" t="s">
        <v>387</v>
      </c>
      <c r="B146" t="s">
        <v>287</v>
      </c>
      <c r="C146" s="30" t="s">
        <v>203</v>
      </c>
      <c r="D146" s="30"/>
      <c r="E146" t="s">
        <v>215</v>
      </c>
      <c r="F146" s="22" t="e">
        <f t="shared" si="13"/>
        <v>#VALUE!</v>
      </c>
      <c r="G146" s="189" t="e">
        <f>ROUND(([2]!HsGetValue("FCC","Scenario#"&amp;$B$2,"Years#"&amp;$B$4,"Period#"&amp;$B$3,"View#"&amp;$B$10,"Consolidation#"&amp;$B$13,"Data Source#"&amp;B$11,"Intercompany#"&amp;$B$14,"Movement#"&amp;$B$12,"Custom1#"&amp;$B$6,"Custom2#"&amp;$B$7,"Custom3#"&amp;$B$8,"Custom4#"&amp;$B$9,"Entity#"&amp;$B146,"Account#"&amp;$G$15)+[2]!HsGetValue("FCC","Scenario#"&amp;$B$2,"Years#"&amp;$B$4,"Period#"&amp;$B$3,"View#"&amp;$B$10,"Consolidation#"&amp;$B$13,"Data Source#"&amp;B$11,"Intercompany#"&amp;$B$14,"Movement#"&amp;$B$12,"Custom1#"&amp;$B$6,"Custom2#"&amp;$B$7,"Custom3#"&amp;$B$8,"Custom4#"&amp;$B$9,"Entity#"&amp;$B146,"Account#"&amp;$G$16)),2)</f>
        <v>#VALUE!</v>
      </c>
      <c r="H146" s="189" t="e">
        <f>ROUND(([2]!HsGetValue("FCC","Scenario#"&amp;$B$2,"Years#"&amp;$B$4,"Period#"&amp;$B$3,"View#"&amp;$B$10,"Consolidation#"&amp;$B$13,"Data Source#"&amp;$B$11,"Intercompany#"&amp;$B$14,"Movement#"&amp;$B$12,"Custom1#"&amp;$B$6,"Custom2#"&amp;$B$7,"Custom3#"&amp;$B$8,"Custom4#"&amp;$B$9,"Entity#"&amp;$B146,"Account#"&amp;$H$15)+[2]!HsGetValue("FCC","Scenario#"&amp;$B$2,"Years#"&amp;$B$4,"Period#"&amp;$B$3,"View#"&amp;$B$10,"Consolidation#"&amp;$B$13,"Data Source#"&amp;$B$11,"Intercompany#"&amp;$B$14,"Movement#"&amp;$B$12,"Custom1#"&amp;$B$6,"Custom2#"&amp;$B$7,"Custom3#"&amp;$B$8,"Custom4#"&amp;$B$9,"Entity#"&amp;$B146,"Account#"&amp;$H$16)),2)</f>
        <v>#VALUE!</v>
      </c>
      <c r="I146" s="189" t="e">
        <f>ROUND(([2]!HsGetValue("FCC","Scenario#"&amp;$B$2,"Years#"&amp;$B$4,"Period#"&amp;$B$3,"View#"&amp;$B$10,"Consolidation#"&amp;$B$13,"Data Source#"&amp;$B$11,"Intercompany#"&amp;$B$14,"Movement#"&amp;$B$12,"Custom1#"&amp;$B$6,"Custom2#"&amp;$B$7,"Custom3#"&amp;$B$8,"Custom4#"&amp;$B$9,"Entity#"&amp;$B146,"Account#"&amp;$I$15)+[2]!HsGetValue("FCC","Scenario#"&amp;$B$2,"Years#"&amp;$B$4,"Period#"&amp;$B$3,"View#"&amp;$B$10,"Consolidation#"&amp;$B$13,"Data Source#"&amp;$B$11,"Intercompany#"&amp;$B$14,"Movement#"&amp;$B$12,"Custom1#"&amp;$B$6,"Custom2#"&amp;$B$7,"Custom3#"&amp;$B$8,"Custom4#"&amp;$B$9,"Entity#"&amp;$B146,"Account#"&amp;$I$16)+[2]!HsGetValue("FCC","Scenario#"&amp;$B$2,"Years#"&amp;$B$4,"Period#"&amp;$B$3,"View#"&amp;$B$10,"Consolidation#"&amp;$B$13,"Data Source#"&amp;$B$11,"Intercompany#"&amp;$B$14,"Movement#"&amp;$B$12,"Custom1#"&amp;$B$6,"Custom2#"&amp;$B$7,"Custom3#"&amp;$B$8,"Custom4#"&amp;$B$9,"Entity#"&amp;$B146,"Account#"&amp;$I$17)),2)</f>
        <v>#VALUE!</v>
      </c>
      <c r="J146" s="191" t="e">
        <f>ROUND(([2]!HsGetValue("FCC","Scenario#"&amp;$B$2,"Years#"&amp;$B$4,"Period#"&amp;$B$3,"View#"&amp;$B$10,"Consolidation#"&amp;$B$13,"Data Source#"&amp;$B$11,"Intercompany#"&amp;$B$14,"Movement#"&amp;$B$12,"Custom1#"&amp;$B$6,"Custom2#"&amp;$B$7,"Custom3#"&amp;$B$8,"Custom4#"&amp;$B$9,"Entity#"&amp;$B146,"Account#"&amp;$J$15)+[2]!HsGetValue("FCC","Scenario#"&amp;$B$2,"Years#"&amp;$B$4,"Period#"&amp;$B$3,"View#"&amp;$B$10,"Consolidation#"&amp;$B$13,"Data Source#"&amp;$B$11,"Intercompany#"&amp;$B$14,"Movement#"&amp;$B$12,"Custom1#"&amp;$B$6,"Custom2#"&amp;$B$7,"Custom3#"&amp;$B$8,"Custom4#"&amp;$B$9,"Entity#"&amp;$B146,"Account#"&amp;$J$16)),2)</f>
        <v>#VALUE!</v>
      </c>
      <c r="K146" s="189" t="e">
        <f>ROUND(([2]!HsGetValue("FCC","Scenario#"&amp;$B$2,"Years#"&amp;$B$4,"Period#"&amp;$B$3,"View#"&amp;$B$10,"Consolidation#"&amp;$B$13,"Data Source#"&amp;$B$11,"Intercompany#"&amp;$B$14,"Movement#"&amp;$B$12,"Custom1#"&amp;$B$6,"Custom2#"&amp;$B$7,"Custom3#"&amp;$B$8,"Custom4#"&amp;$B$9,"Entity#"&amp;$B146,"Account#"&amp;$K$15)+[2]!HsGetValue("FCC","Scenario#"&amp;$B$2,"Years#"&amp;$B$4,"Period#"&amp;$B$3,"View#"&amp;$B$10,"Consolidation#"&amp;$B$13,"Data Source#"&amp;$B$11,"Intercompany#"&amp;$B$14,"Movement#"&amp;$B$12,"Custom1#"&amp;$B$6,"Custom2#"&amp;$B$7,"Custom3#"&amp;$B$8,"Custom4#"&amp;$B$9,"Entity#"&amp;$B146,"Account#"&amp;$K$16)+[2]!HsGetValue("FCC","Scenario#"&amp;$B$2,"Years#"&amp;$B$4,"Period#"&amp;$B$3,"View#"&amp;$B$10,"Consolidation#"&amp;$B$13,"Data Source#"&amp;$B$11,"Intercompany#"&amp;$B$14,"Movement#"&amp;$B$12,"Custom1#"&amp;$B$6,"Custom2#"&amp;$B$7,"Custom3#"&amp;$B$8,"Custom4#"&amp;$B$9,"Entity#"&amp;$B146,"Account#"&amp;$K$17)+[2]!HsGetValue("FCC","Scenario#"&amp;$B$2,"Years#"&amp;$B$4,"Period#"&amp;$B$3,"View#"&amp;$B$10,"Consolidation#"&amp;$B$13,"Data Source#"&amp;$B$11,"Intercompany#"&amp;$B$14,"Movement#"&amp;$B$12,"Custom1#"&amp;$B$6,"Custom2#"&amp;$B$7,"Custom3#"&amp;$B$8,"Custom4#"&amp;$B$9,"Entity#"&amp;$B146,"Account#"&amp;$K$18)),2)</f>
        <v>#VALUE!</v>
      </c>
      <c r="L146" s="108" t="e">
        <f>ROUND(([2]!HsGetValue("FCC","Scenario#"&amp;$B$2,"Years#"&amp;$B$4,"Period#"&amp;$B$3,"View#"&amp;$B$10,"Consolidation#"&amp;$B$13,"Data Source#"&amp;$B$11,"Intercompany#"&amp;$B$14,"Movement#"&amp;$B$12,"Custom1#"&amp;$B$6,"Custom2#"&amp;$B$7,"Custom3#"&amp;$B$8,"Custom4#"&amp;$B$9,"Entity#"&amp;$B146,"Account#"&amp;$L$17)+[2]!HsGetValue("FCC","Scenario#"&amp;$B$2,"Years#"&amp;$B$4,"Period#"&amp;$B$3,"View#"&amp;$B$10,"Consolidation#"&amp;$B$13,"Data Source#"&amp;$B$11,"Intercompany#"&amp;$B$14,"Movement#"&amp;$B$12,"Custom1#"&amp;$B$6,"Custom2#"&amp;$B$7,"Custom3#"&amp;$B$8,"Custom4#"&amp;$B$9,"Entity#"&amp;$B146,"Account#"&amp;$L$18)),2)</f>
        <v>#VALUE!</v>
      </c>
      <c r="M146" s="189" t="e">
        <f>ROUND(([2]!HsGetValue("FCC","Scenario#"&amp;$B$2,"Years#"&amp;$B$4,"Period#"&amp;$B$3,"View#"&amp;$B$10,"Consolidation#"&amp;$B$13,"Data Source#"&amp;$B$11,"Intercompany#"&amp;$B$14,"Movement#"&amp;$B$12,"Custom1#"&amp;$B$6,"Custom2#"&amp;$B$7,"Custom3#"&amp;$B$8,"Custom4#"&amp;$B$9,"Entity#"&amp;$B146,"Account#"&amp;$M$17)+[2]!HsGetValue("FCC","Scenario#"&amp;$B$2,"Years#"&amp;$B$4,"Period#"&amp;$B$3,"View#"&amp;$B$10,"Consolidation#"&amp;$B$13,"Data Source#"&amp;$B$11,"Intercompany#"&amp;$B$14,"Movement#"&amp;$B$12,"Custom1#"&amp;$B$6,"Custom2#"&amp;$B$7,"Custom3#"&amp;$B$8,"Custom4#"&amp;$B$9,"Entity#"&amp;$B146,"Account#"&amp;$M$18)),2)+ROUND(([2]!HsGetValue("FCC","Scenario#"&amp;$B$2,"Years#"&amp;$B$4,"Period#"&amp;$B$3,"View#"&amp;$B$10,"Consolidation#"&amp;$B$13,"Data Source#"&amp;$B$11,"Intercompany#"&amp;$B$14,"Movement#"&amp;$B$12,"Custom1#"&amp;$B$6,"Custom2#"&amp;$B$7,"Custom3#"&amp;$B$8,"Custom4#"&amp;$B$9,"Entity#"&amp;$B146,"Account#"&amp;$M$15)+[2]!HsGetValue("FCC","Scenario#"&amp;$B$2,"Years#"&amp;$B$4,"Period#"&amp;$B$3,"View#"&amp;$B$10,"Consolidation#"&amp;$B$13,"Data Source#"&amp;$B$11,"Intercompany#"&amp;$B$14,"Movement#"&amp;$B$12,"Custom1#"&amp;$B$6,"Custom2#"&amp;$B$7,"Custom3#"&amp;$B$8,"Custom4#"&amp;$B$9,"Entity#"&amp;$B146,"Account#"&amp;$M$16)),2)</f>
        <v>#VALUE!</v>
      </c>
      <c r="N146" s="189" t="e">
        <f>ROUND(([2]!HsGetValue("FCC","Scenario#"&amp;$B$2,"Years#"&amp;$B$4,"Period#"&amp;$B$3,"View#"&amp;$B$10,"Consolidation#"&amp;$B$13,"Data Source#"&amp;$B$11,"Intercompany#"&amp;$B$14,"Movement#"&amp;$B$12,"Custom1#"&amp;$B$6,"Custom2#"&amp;$B$7,"Custom3#"&amp;$B$8,"Custom4#"&amp;$B$9,"Entity#"&amp;$B146,"Account#"&amp;$N$12)+[2]!HsGetValue("FCC","Scenario#"&amp;$B$2,"Years#"&amp;$B$4,"Period#"&amp;$B$3,"View#"&amp;$B$10,"Consolidation#"&amp;$B$13,"Data Source#"&amp;$B$11,"Intercompany#"&amp;$B$14,"Movement#"&amp;$B$12,"Custom1#"&amp;$B$6,"Custom2#"&amp;$B$7,"Custom3#"&amp;$B$8,"Custom4#"&amp;$B$9,"Entity#"&amp;$B146,"Account#"&amp;$N$13)+[2]!HsGetValue("FCC","Scenario#"&amp;$B$2,"Years#"&amp;$B$4,"Period#"&amp;$B$3,"View#"&amp;$B$10,"Consolidation#"&amp;$B$13,"Data Source#"&amp;$B$11,"Intercompany#"&amp;$B$14,"Movement#"&amp;$B$12,"Custom1#"&amp;$B$6,"Custom2#"&amp;$B$7,"Custom3#"&amp;$B$8,"Custom4#"&amp;$B$9,"Entity#"&amp;$B146,"Account#"&amp;$N$14)+[2]!HsGetValue("FCC","Scenario#"&amp;$B$2,"Years#"&amp;$B$4,"Period#"&amp;$B$3,"View#"&amp;$B$10,"Consolidation#"&amp;$B$13,"Data Source#"&amp;$B$11,"Intercompany#"&amp;$B$14,"Movement#"&amp;$B$12,"Custom1#"&amp;$B$6,"Custom2#"&amp;$B$7,"Custom3#"&amp;$B$8,"Custom4#"&amp;$B$9,"Entity#"&amp;$B146,"Account#"&amp;$N$15)+[2]!HsGetValue("FCC","Scenario#"&amp;$B$2,"Years#"&amp;$B$4,"Period#"&amp;$B$3,"View#"&amp;$B$10,"Consolidation#"&amp;$B$13,"Data Source#"&amp;$B$11,"Intercompany#"&amp;$B$14,"Movement#"&amp;$B$12,"Custom1#"&amp;$B$6,"Custom2#"&amp;$B$7,"Custom3#"&amp;$B$8,"Custom4#"&amp;$B$9,"Entity#"&amp;$B146,"Account#"&amp;$N$16)+[2]!HsGetValue("FCC","Scenario#"&amp;$B$2,"Years#"&amp;$B$4,"Period#"&amp;$B$3,"View#"&amp;$B$10,"Consolidation#"&amp;$B$13,"Data Source#"&amp;$B$11,"Intercompany#"&amp;$B$14,"Movement#"&amp;$B$12,"Custom1#"&amp;$B$6,"Custom2#"&amp;$B$7,"Custom3#"&amp;$B$8,"Custom4#"&amp;$B$9,"Entity#"&amp;$B146,"Account#"&amp;$N$17)+[2]!HsGetValue("FCC","Scenario#"&amp;$B$2,"Years#"&amp;$B$4,"Period#"&amp;$B$3,"View#"&amp;$B$10,"Consolidation#"&amp;$B$13,"Data Source#"&amp;$B$11,"Intercompany#"&amp;$B$14,"Movement#"&amp;$B$12,"Custom1#"&amp;$B$6,"Custom2#"&amp;$B$7,"Custom3#"&amp;$B$8,"Custom4#"&amp;$B$9,"Entity#"&amp;$B146,"Account#"&amp;$N$18)),2)</f>
        <v>#VALUE!</v>
      </c>
      <c r="O146" s="189" t="e">
        <f>ROUND(([2]!HsGetValue("FCC","Scenario#"&amp;$B$2,"Years#"&amp;$B$4,"Period#"&amp;$B$3,"View#"&amp;$B$10,"Consolidation#"&amp;$B$13,"Data Source#"&amp;$B$11,"Intercompany#"&amp;$B$14,"Movement#"&amp;$B$12,"Custom1#"&amp;$B$6,"Custom2#"&amp;$B$7,"Custom3#"&amp;$B$8,"Custom4#"&amp;$B$9,"Entity#"&amp;$B146,"Account#"&amp;$O$15)),2)</f>
        <v>#VALUE!</v>
      </c>
      <c r="P146" s="189" t="e">
        <f>ROUND(([2]!HsGetValue("FCC","Scenario#"&amp;$B$2,"Years#"&amp;$B$4,"Period#"&amp;$B$3,"View#"&amp;$B$10,"Consolidation#"&amp;$B$13,"Data Source#"&amp;$B$11,"Intercompany#"&amp;$B$14,"Movement#"&amp;$B$12,"Custom1#"&amp;$B$6,"Custom2#"&amp;$B$7,"Custom3#"&amp;$B$8,"Custom4#"&amp;$B$9,"Entity#"&amp;$B146,"Account#"&amp;$P$15)+[2]!HsGetValue("FCC","Scenario#"&amp;$B$2,"Years#"&amp;$B$4,"Period#"&amp;$B$3,"View#"&amp;$B$10,"Consolidation#"&amp;$B$13,"Data Source#"&amp;$B$11,"Intercompany#"&amp;$B$14,"Movement#"&amp;$B$12,"Custom1#"&amp;$B$6,"Custom2#"&amp;$B$7,"Custom3#"&amp;$B$8,"Custom4#"&amp;$B$9,"Entity#"&amp;$B146,"Account#"&amp;$P$16)),2)</f>
        <v>#VALUE!</v>
      </c>
      <c r="Q146" s="189" t="e">
        <f>ROUND(([2]!HsGetValue("FCC","Scenario#"&amp;$B$2,"Years#"&amp;$B$4,"Period#"&amp;$B$3,"View#"&amp;$B$10,"Consolidation#"&amp;$B$13,"Data Source#"&amp;$B$11,"Intercompany#"&amp;$B$14,"Movement#"&amp;$B$12,"Custom1#"&amp;$B$6,"Custom2#"&amp;$B$7,"Custom3#"&amp;$B$8,"Custom4#"&amp;$B$9,"Entity#"&amp;$B146,"Account#"&amp;$Q$15)+[2]!HsGetValue("FCC","Scenario#"&amp;$B$2,"Years#"&amp;$B$4,"Period#"&amp;$B$3,"View#"&amp;$B$10,"Consolidation#"&amp;$B$13,"Data Source#"&amp;$B$11,"Intercompany#"&amp;$B$14,"Movement#"&amp;$B$12,"Custom1#"&amp;$B$6,"Custom2#"&amp;$B$7,"Custom3#"&amp;$B$8,"Custom4#"&amp;$B$9,"Entity#"&amp;$B146,"Account#"&amp;$Q$16)),2)</f>
        <v>#VALUE!</v>
      </c>
      <c r="R146" s="189" t="e">
        <f>ROUND(([2]!HsGetValue("FCC","Scenario#"&amp;$B$2,"Years#"&amp;$B$4,"Period#"&amp;$B$3,"View#"&amp;$B$10,"Consolidation#"&amp;$B$13,"Data Source#"&amp;$B$11,"Intercompany#"&amp;$B$14,"Movement#"&amp;$B$12,"Custom1#"&amp;$B$6,"Custom2#"&amp;$B$7,"Custom3#"&amp;$B$8,"Custom4#"&amp;$B$9,"Entity#"&amp;$B146,"Account#"&amp;$R$15)+[2]!HsGetValue("FCC","Scenario#"&amp;$B$2,"Years#"&amp;$B$4,"Period#"&amp;$B$3,"View#"&amp;$B$10,"Consolidation#"&amp;$B$13,"Data Source#"&amp;$B$11,"Intercompany#"&amp;$B$14,"Movement#"&amp;$B$12,"Custom1#"&amp;$B$6,"Custom2#"&amp;$B$7,"Custom3#"&amp;$B$8,"Custom4#"&amp;$B$9,"Entity#"&amp;$B146,"Account#"&amp;$R$16)),2)</f>
        <v>#VALUE!</v>
      </c>
      <c r="S146" s="189" t="e">
        <f>ROUND(([2]!HsGetValue("FCC","Scenario#"&amp;$B$2,"Years#"&amp;$B$4,"Period#"&amp;$B$3,"View#"&amp;$B$10,"Consolidation#"&amp;$B$13,"Data Source#"&amp;$B$11,"Intercompany#"&amp;$B$14,"Movement#"&amp;$B$12,"Custom1#"&amp;$B$6,"Custom2#"&amp;$B$7,"Custom3#"&amp;$B$8,"Custom4#"&amp;$B$9,"Entity#"&amp;$B146,"Account#"&amp;$S$15)),2)</f>
        <v>#VALUE!</v>
      </c>
      <c r="T146" s="189" t="e">
        <f>ROUND(([2]!HsGetValue("FCC","Scenario#"&amp;$B$2,"Years#"&amp;$B$4,"Period#"&amp;$B$3,"View#"&amp;$B$10,"Consolidation#"&amp;$B$13,"Data Source#"&amp;$B$11,"Intercompany#"&amp;$B$14,"Movement#"&amp;$B$12,"Custom1#"&amp;$B$6,"Custom2#"&amp;$B$7,"Custom3#"&amp;$B$8,"Custom4#"&amp;$B$9,"Entity#"&amp;$B146,"Account#"&amp;$T$15)),2)</f>
        <v>#VALUE!</v>
      </c>
      <c r="U146" s="189" t="e">
        <f>ROUND(([2]!HsGetValue("FCC","Scenario#"&amp;$B$2,"Years#"&amp;$B$4,"Period#"&amp;$B$3,"View#"&amp;$B$10,"Consolidation#"&amp;$B$13,"Data Source#"&amp;$B$11,"Intercompany#"&amp;$B$14,"Movement#"&amp;$B$12,"Custom1#"&amp;$B$6,"Custom2#"&amp;$B$7,"Custom3#"&amp;$B$8,"Custom4#"&amp;$B$9,"Entity#"&amp;$B146,"Account#"&amp;$U$15)),2)</f>
        <v>#VALUE!</v>
      </c>
      <c r="V146" s="189"/>
      <c r="W146" s="189" t="e">
        <f>ROUND(([2]!HsGetValue("FCC","Scenario#"&amp;$B$2,"Years#"&amp;$B$4,"Period#"&amp;$B$3,"View#"&amp;$B$10,"Consolidation#"&amp;$B$13,"Data Source#"&amp;$B$11,"Intercompany#"&amp;$B$14,"Movement#"&amp;$B$12,"Custom1#"&amp;$B$6,"Custom2#"&amp;$B$7,"Custom3#"&amp;$B$8,"Custom4#"&amp;$B$9,"Entity#"&amp;$B146,"Account#"&amp;$W$15)),2)</f>
        <v>#VALUE!</v>
      </c>
      <c r="X146" s="189" t="e">
        <f>ROUND(([2]!HsGetValue("FCC","Scenario#"&amp;$B$2,"Years#"&amp;$B$4,"Period#"&amp;$B$3,"View#"&amp;$B$10,"Consolidation#"&amp;$B$13,"Data Source#"&amp;$B$11,"Intercompany#"&amp;$B$14,"Movement#"&amp;$B$12,"Custom1#"&amp;$B$6,"Custom2#"&amp;$B$7,"Custom3#"&amp;$B$8,"Custom4#"&amp;$B$9,"Entity#"&amp;$B146,"Account#"&amp;$X$15)),2)</f>
        <v>#VALUE!</v>
      </c>
      <c r="Y146" s="189" t="e">
        <f>ROUND(([2]!HsGetValue("FCC","Scenario#"&amp;$B$2,"Years#"&amp;$B$4,"Period#"&amp;$B$3,"View#"&amp;$B$10,"Consolidation#"&amp;$B$13,"Data Source#"&amp;$B$11,"Intercompany#"&amp;$B$14,"Movement#"&amp;$B$12,"Custom1#"&amp;$B$6,"Custom2#"&amp;$B$7,"Custom3#"&amp;$B$8,"Custom4#"&amp;$B$9,"Entity#"&amp;$B146,"Account#"&amp;$Y$15)+[2]!HsGetValue("FCC","Scenario#"&amp;$B$2,"Years#"&amp;$B$4,"Period#"&amp;$B$3,"View#"&amp;$B$10,"Consolidation#"&amp;$B$13,"Data Source#"&amp;$B$11,"Intercompany#"&amp;$B$14,"Movement#"&amp;$B$12,"Custom1#"&amp;$B$6,"Custom2#"&amp;$B$7,"Custom3#"&amp;$B$8,"Custom4#"&amp;$B$9,"Entity#"&amp;$B146,"Account#"&amp;$Y$16)),2)</f>
        <v>#VALUE!</v>
      </c>
    </row>
    <row r="147" spans="1:25" s="198" customFormat="1" ht="15" customHeight="1">
      <c r="A147" s="197" t="s">
        <v>387</v>
      </c>
      <c r="B147" s="197" t="s">
        <v>418</v>
      </c>
      <c r="C147" s="188" t="s">
        <v>420</v>
      </c>
      <c r="D147" s="188"/>
      <c r="E147" s="197" t="s">
        <v>419</v>
      </c>
      <c r="F147" s="194" t="e">
        <f>SUM(H147:Y147)</f>
        <v>#VALUE!</v>
      </c>
      <c r="G147" s="195" t="e">
        <f>ROUND(([2]!HsGetValue("FCC","Scenario#"&amp;$B$2,"Years#"&amp;$B$4,"Period#"&amp;$B$3,"View#"&amp;$B$10,"Consolidation#"&amp;$B$13,"Data Source#"&amp;B$11,"Intercompany#"&amp;$B$14,"Movement#"&amp;$B$12,"Custom1#"&amp;$B$6,"Custom2#"&amp;$B$7,"Custom3#"&amp;$B$8,"Custom4#"&amp;$B$9,"Entity#"&amp;$B147,"Account#"&amp;$G$15)+[2]!HsGetValue("FCC","Scenario#"&amp;$B$2,"Years#"&amp;$B$4,"Period#"&amp;$B$3,"View#"&amp;$B$10,"Consolidation#"&amp;$B$13,"Data Source#"&amp;B$11,"Intercompany#"&amp;$B$14,"Movement#"&amp;$B$12,"Custom1#"&amp;$B$6,"Custom2#"&amp;$B$7,"Custom3#"&amp;$B$8,"Custom4#"&amp;$B$9,"Entity#"&amp;$B147,"Account#"&amp;$G$16)),2)</f>
        <v>#VALUE!</v>
      </c>
      <c r="H147" s="195" t="e">
        <f>ROUND(([2]!HsGetValue("FCC","Scenario#"&amp;$B$2,"Years#"&amp;$B$4,"Period#"&amp;$B$3,"View#"&amp;$B$10,"Consolidation#"&amp;$B$13,"Data Source#"&amp;$B$11,"Intercompany#"&amp;$B$14,"Movement#"&amp;$B$12,"Custom1#"&amp;$B$6,"Custom2#"&amp;$B$7,"Custom3#"&amp;$B$8,"Custom4#"&amp;$B$9,"Entity#"&amp;$B147,"Account#"&amp;$H$15)+[2]!HsGetValue("FCC","Scenario#"&amp;$B$2,"Years#"&amp;$B$4,"Period#"&amp;$B$3,"View#"&amp;$B$10,"Consolidation#"&amp;$B$13,"Data Source#"&amp;$B$11,"Intercompany#"&amp;$B$14,"Movement#"&amp;$B$12,"Custom1#"&amp;$B$6,"Custom2#"&amp;$B$7,"Custom3#"&amp;$B$8,"Custom4#"&amp;$B$9,"Entity#"&amp;$B147,"Account#"&amp;$H$16)),2)</f>
        <v>#VALUE!</v>
      </c>
      <c r="I147" s="195" t="e">
        <f>ROUND(([2]!HsGetValue("FCC","Scenario#"&amp;$B$2,"Years#"&amp;$B$4,"Period#"&amp;$B$3,"View#"&amp;$B$10,"Consolidation#"&amp;$B$13,"Data Source#"&amp;$B$11,"Intercompany#"&amp;$B$14,"Movement#"&amp;$B$12,"Custom1#"&amp;$B$6,"Custom2#"&amp;$B$7,"Custom3#"&amp;$B$8,"Custom4#"&amp;$B$9,"Entity#"&amp;$B147,"Account#"&amp;$I$15)+[2]!HsGetValue("FCC","Scenario#"&amp;$B$2,"Years#"&amp;$B$4,"Period#"&amp;$B$3,"View#"&amp;$B$10,"Consolidation#"&amp;$B$13,"Data Source#"&amp;$B$11,"Intercompany#"&amp;$B$14,"Movement#"&amp;$B$12,"Custom1#"&amp;$B$6,"Custom2#"&amp;$B$7,"Custom3#"&amp;$B$8,"Custom4#"&amp;$B$9,"Entity#"&amp;$B147,"Account#"&amp;$I$16)+[2]!HsGetValue("FCC","Scenario#"&amp;$B$2,"Years#"&amp;$B$4,"Period#"&amp;$B$3,"View#"&amp;$B$10,"Consolidation#"&amp;$B$13,"Data Source#"&amp;$B$11,"Intercompany#"&amp;$B$14,"Movement#"&amp;$B$12,"Custom1#"&amp;$B$6,"Custom2#"&amp;$B$7,"Custom3#"&amp;$B$8,"Custom4#"&amp;$B$9,"Entity#"&amp;$B147,"Account#"&amp;$I$17)),2)</f>
        <v>#VALUE!</v>
      </c>
      <c r="J147" s="196" t="e">
        <f>ROUND(([2]!HsGetValue("FCC","Scenario#"&amp;$B$2,"Years#"&amp;$B$4,"Period#"&amp;$B$3,"View#"&amp;$B$10,"Consolidation#"&amp;$B$13,"Data Source#"&amp;$B$11,"Intercompany#"&amp;$B$14,"Movement#"&amp;$B$12,"Custom1#"&amp;$B$6,"Custom2#"&amp;$B$7,"Custom3#"&amp;$B$8,"Custom4#"&amp;$B$9,"Entity#"&amp;$B147,"Account#"&amp;$J$15)+[2]!HsGetValue("FCC","Scenario#"&amp;$B$2,"Years#"&amp;$B$4,"Period#"&amp;$B$3,"View#"&amp;$B$10,"Consolidation#"&amp;$B$13,"Data Source#"&amp;$B$11,"Intercompany#"&amp;$B$14,"Movement#"&amp;$B$12,"Custom1#"&amp;$B$6,"Custom2#"&amp;$B$7,"Custom3#"&amp;$B$8,"Custom4#"&amp;$B$9,"Entity#"&amp;$B147,"Account#"&amp;$J$16)),2)</f>
        <v>#VALUE!</v>
      </c>
      <c r="K147" s="195" t="e">
        <f>ROUND(([2]!HsGetValue("FCC","Scenario#"&amp;$B$2,"Years#"&amp;$B$4,"Period#"&amp;$B$3,"View#"&amp;$B$10,"Consolidation#"&amp;$B$13,"Data Source#"&amp;$B$11,"Intercompany#"&amp;$B$14,"Movement#"&amp;$B$12,"Custom1#"&amp;$B$6,"Custom2#"&amp;$B$7,"Custom3#"&amp;$B$8,"Custom4#"&amp;$B$9,"Entity#"&amp;$B147,"Account#"&amp;$K$15)+[2]!HsGetValue("FCC","Scenario#"&amp;$B$2,"Years#"&amp;$B$4,"Period#"&amp;$B$3,"View#"&amp;$B$10,"Consolidation#"&amp;$B$13,"Data Source#"&amp;$B$11,"Intercompany#"&amp;$B$14,"Movement#"&amp;$B$12,"Custom1#"&amp;$B$6,"Custom2#"&amp;$B$7,"Custom3#"&amp;$B$8,"Custom4#"&amp;$B$9,"Entity#"&amp;$B147,"Account#"&amp;$K$16)+[2]!HsGetValue("FCC","Scenario#"&amp;$B$2,"Years#"&amp;$B$4,"Period#"&amp;$B$3,"View#"&amp;$B$10,"Consolidation#"&amp;$B$13,"Data Source#"&amp;$B$11,"Intercompany#"&amp;$B$14,"Movement#"&amp;$B$12,"Custom1#"&amp;$B$6,"Custom2#"&amp;$B$7,"Custom3#"&amp;$B$8,"Custom4#"&amp;$B$9,"Entity#"&amp;$B147,"Account#"&amp;$K$17)+[2]!HsGetValue("FCC","Scenario#"&amp;$B$2,"Years#"&amp;$B$4,"Period#"&amp;$B$3,"View#"&amp;$B$10,"Consolidation#"&amp;$B$13,"Data Source#"&amp;$B$11,"Intercompany#"&amp;$B$14,"Movement#"&amp;$B$12,"Custom1#"&amp;$B$6,"Custom2#"&amp;$B$7,"Custom3#"&amp;$B$8,"Custom4#"&amp;$B$9,"Entity#"&amp;$B147,"Account#"&amp;$K$18)),2)</f>
        <v>#VALUE!</v>
      </c>
      <c r="L147" s="195" t="e">
        <f>ROUND(([2]!HsGetValue("FCC","Scenario#"&amp;$B$2,"Years#"&amp;$B$4,"Period#"&amp;$B$3,"View#"&amp;$B$10,"Consolidation#"&amp;$B$13,"Data Source#"&amp;$B$11,"Intercompany#"&amp;$B$14,"Movement#"&amp;$B$12,"Custom1#"&amp;$B$6,"Custom2#"&amp;$B$7,"Custom3#"&amp;$B$8,"Custom4#"&amp;$B$9,"Entity#"&amp;$B147,"Account#"&amp;$K$15)+[2]!HsGetValue("FCC","Scenario#"&amp;$B$2,"Years#"&amp;$B$4,"Period#"&amp;$B$3,"View#"&amp;$B$10,"Consolidation#"&amp;$B$13,"Data Source#"&amp;$B$11,"Intercompany#"&amp;$B$14,"Movement#"&amp;$B$12,"Custom1#"&amp;$B$6,"Custom2#"&amp;$B$7,"Custom3#"&amp;$B$8,"Custom4#"&amp;$B$9,"Entity#"&amp;$B147,"Account#"&amp;$K$16)+[2]!HsGetValue("FCC","Scenario#"&amp;$B$2,"Years#"&amp;$B$4,"Period#"&amp;$B$3,"View#"&amp;$B$10,"Consolidation#"&amp;$B$13,"Data Source#"&amp;$B$11,"Intercompany#"&amp;$B$14,"Movement#"&amp;$B$12,"Custom1#"&amp;$B$6,"Custom2#"&amp;$B$7,"Custom3#"&amp;$B$8,"Custom4#"&amp;$B$9,"Entity#"&amp;$B147,"Account#"&amp;$L$17)+[2]!HsGetValue("FCC","Scenario#"&amp;$B$2,"Years#"&amp;$B$4,"Period#"&amp;$B$3,"View#"&amp;$B$10,"Consolidation#"&amp;$B$13,"Data Source#"&amp;$B$11,"Intercompany#"&amp;$B$14,"Movement#"&amp;$B$12,"Custom1#"&amp;$B$6,"Custom2#"&amp;$B$7,"Custom3#"&amp;$B$8,"Custom4#"&amp;$B$9,"Entity#"&amp;$B147,"Account#"&amp;$L$18)),2)</f>
        <v>#VALUE!</v>
      </c>
      <c r="M147" s="195" t="e">
        <f>ROUND(([2]!HsGetValue("FCC","Scenario#"&amp;$B$2,"Years#"&amp;$B$4,"Period#"&amp;$B$3,"View#"&amp;$B$10,"Consolidation#"&amp;$B$13,"Data Source#"&amp;$B$11,"Intercompany#"&amp;$B$14,"Movement#"&amp;$B$12,"Custom1#"&amp;$B$6,"Custom2#"&amp;$B$7,"Custom3#"&amp;$B$8,"Custom4#"&amp;$B$9,"Entity#"&amp;$B147,"Account#"&amp;$M$15)+[2]!HsGetValue("FCC","Scenario#"&amp;$B$2,"Years#"&amp;$B$4,"Period#"&amp;$B$3,"View#"&amp;$B$10,"Consolidation#"&amp;$B$13,"Data Source#"&amp;$B$11,"Intercompany#"&amp;$B$14,"Movement#"&amp;$B$12,"Custom1#"&amp;$B$6,"Custom2#"&amp;$B$7,"Custom3#"&amp;$B$8,"Custom4#"&amp;$B$9,"Entity#"&amp;$B147,"Account#"&amp;$M$16)),2)</f>
        <v>#VALUE!</v>
      </c>
      <c r="N147" s="195" t="e">
        <f>ROUND(([2]!HsGetValue("FCC","Scenario#"&amp;$B$2,"Years#"&amp;$B$4,"Period#"&amp;$B$3,"View#"&amp;$B$10,"Consolidation#"&amp;$B$13,"Data Source#"&amp;$B$11,"Intercompany#"&amp;$B$14,"Movement#"&amp;$B$12,"Custom1#"&amp;$B$6,"Custom2#"&amp;$B$7,"Custom3#"&amp;$B$8,"Custom4#"&amp;$B$9,"Entity#"&amp;$B147,"Account#"&amp;$N$16)+[2]!HsGetValue("FCC","Scenario#"&amp;$B$2,"Years#"&amp;$B$4,"Period#"&amp;$B$3,"View#"&amp;$B$10,"Consolidation#"&amp;$B$13,"Data Source#"&amp;$B$11,"Intercompany#"&amp;$B$14,"Movement#"&amp;$B$12,"Custom1#"&amp;$B$6,"Custom2#"&amp;$B$7,"Custom3#"&amp;$B$8,"Custom4#"&amp;$B$9,"Entity#"&amp;$B147,"Account#"&amp;$N$17)+[2]!HsGetValue("FCC","Scenario#"&amp;$B$2,"Years#"&amp;$B$4,"Period#"&amp;$B$3,"View#"&amp;$B$10,"Consolidation#"&amp;$B$13,"Data Source#"&amp;$B$11,"Intercompany#"&amp;$B$14,"Movement#"&amp;$B$12,"Custom1#"&amp;$B$6,"Custom2#"&amp;$B$7,"Custom3#"&amp;$B$8,"Custom4#"&amp;$B$9,"Entity#"&amp;$B147,"Account#"&amp;$N$18)),2)</f>
        <v>#VALUE!</v>
      </c>
      <c r="O147" s="195" t="e">
        <f>ROUND(([2]!HsGetValue("FCC","Scenario#"&amp;$B$2,"Years#"&amp;$B$4,"Period#"&amp;$B$3,"View#"&amp;$B$10,"Consolidation#"&amp;$B$13,"Data Source#"&amp;$B$11,"Intercompany#"&amp;$B$14,"Movement#"&amp;$B$12,"Custom1#"&amp;$B$6,"Custom2#"&amp;$B$7,"Custom3#"&amp;$B$8,"Custom4#"&amp;$B$9,"Entity#"&amp;$B147,"Account#"&amp;$N$16)+[2]!HsGetValue("FCC","Scenario#"&amp;$B$2,"Years#"&amp;$B$4,"Period#"&amp;$B$3,"View#"&amp;$B$10,"Consolidation#"&amp;$B$13,"Data Source#"&amp;$B$11,"Intercompany#"&amp;$B$14,"Movement#"&amp;$B$12,"Custom1#"&amp;$B$6,"Custom2#"&amp;$B$7,"Custom3#"&amp;$B$8,"Custom4#"&amp;$B$9,"Entity#"&amp;$B147,"Account#"&amp;$N$17)+[2]!HsGetValue("FCC","Scenario#"&amp;$B$2,"Years#"&amp;$B$4,"Period#"&amp;$B$3,"View#"&amp;$B$10,"Consolidation#"&amp;$B$13,"Data Source#"&amp;$B$11,"Intercompany#"&amp;$B$14,"Movement#"&amp;$B$12,"Custom1#"&amp;$B$6,"Custom2#"&amp;$B$7,"Custom3#"&amp;$B$8,"Custom4#"&amp;$B$9,"Entity#"&amp;$B147,"Account#"&amp;$N$18)),2)</f>
        <v>#VALUE!</v>
      </c>
      <c r="P147" s="195" t="e">
        <f>ROUND(([2]!HsGetValue("FCC","Scenario#"&amp;$B$2,"Years#"&amp;$B$4,"Period#"&amp;$B$3,"View#"&amp;$B$10,"Consolidation#"&amp;$B$13,"Data Source#"&amp;$B$11,"Intercompany#"&amp;$B$14,"Movement#"&amp;$B$12,"Custom1#"&amp;$B$6,"Custom2#"&amp;$B$7,"Custom3#"&amp;$B$8,"Custom4#"&amp;$B$9,"Entity#"&amp;$B147,"Account#"&amp;$P$15)+[2]!HsGetValue("FCC","Scenario#"&amp;$B$2,"Years#"&amp;$B$4,"Period#"&amp;$B$3,"View#"&amp;$B$10,"Consolidation#"&amp;$B$13,"Data Source#"&amp;$B$11,"Intercompany#"&amp;$B$14,"Movement#"&amp;$B$12,"Custom1#"&amp;$B$6,"Custom2#"&amp;$B$7,"Custom3#"&amp;$B$8,"Custom4#"&amp;$B$9,"Entity#"&amp;$B147,"Account#"&amp;$P$16)),2)</f>
        <v>#VALUE!</v>
      </c>
      <c r="Q147" s="195" t="e">
        <f>ROUND(([2]!HsGetValue("FCC","Scenario#"&amp;$B$2,"Years#"&amp;$B$4,"Period#"&amp;$B$3,"View#"&amp;$B$10,"Consolidation#"&amp;$B$13,"Data Source#"&amp;$B$11,"Intercompany#"&amp;$B$14,"Movement#"&amp;$B$12,"Custom1#"&amp;$B$6,"Custom2#"&amp;$B$7,"Custom3#"&amp;$B$8,"Custom4#"&amp;$B$9,"Entity#"&amp;$B147,"Account#"&amp;$Q$15)+[2]!HsGetValue("FCC","Scenario#"&amp;$B$2,"Years#"&amp;$B$4,"Period#"&amp;$B$3,"View#"&amp;$B$10,"Consolidation#"&amp;$B$13,"Data Source#"&amp;$B$11,"Intercompany#"&amp;$B$14,"Movement#"&amp;$B$12,"Custom1#"&amp;$B$6,"Custom2#"&amp;$B$7,"Custom3#"&amp;$B$8,"Custom4#"&amp;$B$9,"Entity#"&amp;$B147,"Account#"&amp;$Q$16)),2)</f>
        <v>#VALUE!</v>
      </c>
      <c r="R147" s="195" t="e">
        <f>ROUND(([2]!HsGetValue("FCC","Scenario#"&amp;$B$2,"Years#"&amp;$B$4,"Period#"&amp;$B$3,"View#"&amp;$B$10,"Consolidation#"&amp;$B$13,"Data Source#"&amp;$B$11,"Intercompany#"&amp;$B$14,"Movement#"&amp;$B$12,"Custom1#"&amp;$B$6,"Custom2#"&amp;$B$7,"Custom3#"&amp;$B$8,"Custom4#"&amp;$B$9,"Entity#"&amp;$B147,"Account#"&amp;$R$15)+[2]!HsGetValue("FCC","Scenario#"&amp;$B$2,"Years#"&amp;$B$4,"Period#"&amp;$B$3,"View#"&amp;$B$10,"Consolidation#"&amp;$B$13,"Data Source#"&amp;$B$11,"Intercompany#"&amp;$B$14,"Movement#"&amp;$B$12,"Custom1#"&amp;$B$6,"Custom2#"&amp;$B$7,"Custom3#"&amp;$B$8,"Custom4#"&amp;$B$9,"Entity#"&amp;$B147,"Account#"&amp;$R$16)),2)</f>
        <v>#VALUE!</v>
      </c>
      <c r="S147" s="195" t="e">
        <f>ROUND(([2]!HsGetValue("FCC","Scenario#"&amp;$B$2,"Years#"&amp;$B$4,"Period#"&amp;$B$3,"View#"&amp;$B$10,"Consolidation#"&amp;$B$13,"Data Source#"&amp;$B$11,"Intercompany#"&amp;$B$14,"Movement#"&amp;$B$12,"Custom1#"&amp;$B$6,"Custom2#"&amp;$B$7,"Custom3#"&amp;$B$8,"Custom4#"&amp;$B$9,"Entity#"&amp;$B147,"Account#"&amp;$S$15)),2)</f>
        <v>#VALUE!</v>
      </c>
      <c r="T147" s="195" t="e">
        <f>ROUND(([2]!HsGetValue("FCC","Scenario#"&amp;$B$2,"Years#"&amp;$B$4,"Period#"&amp;$B$3,"View#"&amp;$B$10,"Consolidation#"&amp;$B$13,"Data Source#"&amp;$B$11,"Intercompany#"&amp;$B$14,"Movement#"&amp;$B$12,"Custom1#"&amp;$B$6,"Custom2#"&amp;$B$7,"Custom3#"&amp;$B$8,"Custom4#"&amp;$B$9,"Entity#"&amp;$B147,"Account#"&amp;$T$15)),2)</f>
        <v>#VALUE!</v>
      </c>
      <c r="U147" s="195" t="e">
        <f>ROUND(([2]!HsGetValue("FCC","Scenario#"&amp;$B$2,"Years#"&amp;$B$4,"Period#"&amp;$B$3,"View#"&amp;$B$10,"Consolidation#"&amp;$B$13,"Data Source#"&amp;$B$11,"Intercompany#"&amp;$B$14,"Movement#"&amp;$B$12,"Custom1#"&amp;$B$6,"Custom2#"&amp;$B$7,"Custom3#"&amp;$B$8,"Custom4#"&amp;$B$9,"Entity#"&amp;$B147,"Account#"&amp;$U$15)),2)</f>
        <v>#VALUE!</v>
      </c>
      <c r="V147" s="195"/>
      <c r="W147" s="195" t="e">
        <f>ROUND(([2]!HsGetValue("FCC","Scenario#"&amp;$B$2,"Years#"&amp;$B$4,"Period#"&amp;$B$3,"View#"&amp;$B$10,"Consolidation#"&amp;$B$13,"Data Source#"&amp;$B$11,"Intercompany#"&amp;$B$14,"Movement#"&amp;$B$12,"Custom1#"&amp;$B$6,"Custom2#"&amp;$B$7,"Custom3#"&amp;$B$8,"Custom4#"&amp;$B$9,"Entity#"&amp;$B147,"Account#"&amp;$W$15)),2)</f>
        <v>#VALUE!</v>
      </c>
      <c r="X147" s="195" t="e">
        <f>ROUND(([2]!HsGetValue("FCC","Scenario#"&amp;$B$2,"Years#"&amp;$B$4,"Period#"&amp;$B$3,"View#"&amp;$B$10,"Consolidation#"&amp;$B$13,"Data Source#"&amp;$B$11,"Intercompany#"&amp;$B$14,"Movement#"&amp;$B$12,"Custom1#"&amp;$B$6,"Custom2#"&amp;$B$7,"Custom3#"&amp;$B$8,"Custom4#"&amp;$B$9,"Entity#"&amp;$B147,"Account#"&amp;$X$15)),2)</f>
        <v>#VALUE!</v>
      </c>
      <c r="Y147" s="195" t="e">
        <f>ROUND(([2]!HsGetValue("FCC","Scenario#"&amp;$B$2,"Years#"&amp;$B$4,"Period#"&amp;$B$3,"View#"&amp;$B$10,"Consolidation#"&amp;$B$13,"Data Source#"&amp;$B$11,"Intercompany#"&amp;$B$14,"Movement#"&amp;$B$12,"Custom1#"&amp;$B$6,"Custom2#"&amp;$B$7,"Custom3#"&amp;$B$8,"Custom4#"&amp;$B$9,"Entity#"&amp;$B147,"Account#"&amp;$Y$15)+[2]!HsGetValue("FCC","Scenario#"&amp;$B$2,"Years#"&amp;$B$4,"Period#"&amp;$B$3,"View#"&amp;$B$10,"Consolidation#"&amp;$B$13,"Data Source#"&amp;$B$11,"Intercompany#"&amp;$B$14,"Movement#"&amp;$B$12,"Custom1#"&amp;$B$6,"Custom2#"&amp;$B$7,"Custom3#"&amp;$B$8,"Custom4#"&amp;$B$9,"Entity#"&amp;$B147,"Account#"&amp;$Y$16)),2)</f>
        <v>#VALUE!</v>
      </c>
    </row>
    <row r="148" spans="1:25" ht="15" customHeight="1">
      <c r="A148" t="s">
        <v>387</v>
      </c>
      <c r="B148" t="s">
        <v>354</v>
      </c>
      <c r="C148" s="30">
        <v>96900</v>
      </c>
      <c r="D148" s="30" t="s">
        <v>163</v>
      </c>
      <c r="E148" t="s">
        <v>172</v>
      </c>
      <c r="F148" s="22" t="e">
        <f>SUM(H148:Y148)-U148</f>
        <v>#VALUE!</v>
      </c>
      <c r="G148" s="189" t="e">
        <f>ROUND(([2]!HsGetValue("FCC","Scenario#"&amp;$B$2,"Years#"&amp;$B$4,"Period#"&amp;$B$3,"View#"&amp;$B$10,"Consolidation#"&amp;$B$13,"Data Source#"&amp;B$11,"Intercompany#"&amp;$B$14,"Movement#"&amp;$B$12,"Custom1#"&amp;$B$6,"Custom2#"&amp;$B$7,"Custom3#"&amp;$B$8,"Custom4#"&amp;$B$9,"Entity#"&amp;$B148,"Account#"&amp;$G$15)+[2]!HsGetValue("FCC","Scenario#"&amp;$B$2,"Years#"&amp;$B$4,"Period#"&amp;$B$3,"View#"&amp;$B$10,"Consolidation#"&amp;$B$13,"Data Source#"&amp;B$11,"Intercompany#"&amp;$B$14,"Movement#"&amp;$B$12,"Custom1#"&amp;$B$6,"Custom2#"&amp;$B$7,"Custom3#"&amp;$B$8,"Custom4#"&amp;$B$9,"Entity#"&amp;$B148,"Account#"&amp;$G$16)),2)</f>
        <v>#VALUE!</v>
      </c>
      <c r="H148" s="189" t="e">
        <f>ROUND(([2]!HsGetValue("FCC","Scenario#"&amp;$B$2,"Years#"&amp;$B$4,"Period#"&amp;$B$3,"View#"&amp;$B$10,"Consolidation#"&amp;$B$13,"Data Source#"&amp;$B$11,"Intercompany#"&amp;$B$14,"Movement#"&amp;$B$12,"Custom1#"&amp;$B$6,"Custom2#"&amp;$B$7,"Custom3#"&amp;$B$8,"Custom4#"&amp;$B$9,"Entity#"&amp;$B148,"Account#"&amp;$H$15)+[2]!HsGetValue("FCC","Scenario#"&amp;$B$2,"Years#"&amp;$B$4,"Period#"&amp;$B$3,"View#"&amp;$B$10,"Consolidation#"&amp;$B$13,"Data Source#"&amp;$B$11,"Intercompany#"&amp;$B$14,"Movement#"&amp;$B$12,"Custom1#"&amp;$B$6,"Custom2#"&amp;$B$7,"Custom3#"&amp;$B$8,"Custom4#"&amp;$B$9,"Entity#"&amp;$B148,"Account#"&amp;$H$16)),2)</f>
        <v>#VALUE!</v>
      </c>
      <c r="I148" s="189" t="e">
        <f>ROUND(([2]!HsGetValue("FCC","Scenario#"&amp;$B$2,"Years#"&amp;$B$4,"Period#"&amp;$B$3,"View#"&amp;$B$10,"Consolidation#"&amp;$B$13,"Data Source#"&amp;$B$11,"Intercompany#"&amp;$B$14,"Movement#"&amp;$B$12,"Custom1#"&amp;$B$6,"Custom2#"&amp;$B$7,"Custom3#"&amp;$B$8,"Custom4#"&amp;$B$9,"Entity#"&amp;$B148,"Account#"&amp;$I$15)+[2]!HsGetValue("FCC","Scenario#"&amp;$B$2,"Years#"&amp;$B$4,"Period#"&amp;$B$3,"View#"&amp;$B$10,"Consolidation#"&amp;$B$13,"Data Source#"&amp;$B$11,"Intercompany#"&amp;$B$14,"Movement#"&amp;$B$12,"Custom1#"&amp;$B$6,"Custom2#"&amp;$B$7,"Custom3#"&amp;$B$8,"Custom4#"&amp;$B$9,"Entity#"&amp;$B148,"Account#"&amp;$I$16)+[2]!HsGetValue("FCC","Scenario#"&amp;$B$2,"Years#"&amp;$B$4,"Period#"&amp;$B$3,"View#"&amp;$B$10,"Consolidation#"&amp;$B$13,"Data Source#"&amp;$B$11,"Intercompany#"&amp;$B$14,"Movement#"&amp;$B$12,"Custom1#"&amp;$B$6,"Custom2#"&amp;$B$7,"Custom3#"&amp;$B$8,"Custom4#"&amp;$B$9,"Entity#"&amp;$B148,"Account#"&amp;$I$17)),2)</f>
        <v>#VALUE!</v>
      </c>
      <c r="J148" s="191" t="e">
        <f>ROUND(([2]!HsGetValue("FCC","Scenario#"&amp;$B$2,"Years#"&amp;$B$4,"Period#"&amp;$B$3,"View#"&amp;$B$10,"Consolidation#"&amp;$B$13,"Data Source#"&amp;$B$11,"Intercompany#"&amp;$B$14,"Movement#"&amp;$B$12,"Custom1#"&amp;$B$6,"Custom2#"&amp;$B$7,"Custom3#"&amp;$B$8,"Custom4#"&amp;$B$9,"Entity#"&amp;$B148,"Account#"&amp;$J$15)+[2]!HsGetValue("FCC","Scenario#"&amp;$B$2,"Years#"&amp;$B$4,"Period#"&amp;$B$3,"View#"&amp;$B$10,"Consolidation#"&amp;$B$13,"Data Source#"&amp;$B$11,"Intercompany#"&amp;$B$14,"Movement#"&amp;$B$12,"Custom1#"&amp;$B$6,"Custom2#"&amp;$B$7,"Custom3#"&amp;$B$8,"Custom4#"&amp;$B$9,"Entity#"&amp;$B148,"Account#"&amp;$J$16)),2)</f>
        <v>#VALUE!</v>
      </c>
      <c r="K148" s="189" t="e">
        <f>ROUND(([2]!HsGetValue("FCC","Scenario#"&amp;$B$2,"Years#"&amp;$B$4,"Period#"&amp;$B$3,"View#"&amp;$B$10,"Consolidation#"&amp;$B$13,"Data Source#"&amp;$B$11,"Intercompany#"&amp;$B$14,"Movement#"&amp;$B$12,"Custom1#"&amp;$B$6,"Custom2#"&amp;$B$7,"Custom3#"&amp;$B$8,"Custom4#"&amp;$B$9,"Entity#"&amp;$B148,"Account#"&amp;$K$15)+[2]!HsGetValue("FCC","Scenario#"&amp;$B$2,"Years#"&amp;$B$4,"Period#"&amp;$B$3,"View#"&amp;$B$10,"Consolidation#"&amp;$B$13,"Data Source#"&amp;$B$11,"Intercompany#"&amp;$B$14,"Movement#"&amp;$B$12,"Custom1#"&amp;$B$6,"Custom2#"&amp;$B$7,"Custom3#"&amp;$B$8,"Custom4#"&amp;$B$9,"Entity#"&amp;$B148,"Account#"&amp;$K$16)+[2]!HsGetValue("FCC","Scenario#"&amp;$B$2,"Years#"&amp;$B$4,"Period#"&amp;$B$3,"View#"&amp;$B$10,"Consolidation#"&amp;$B$13,"Data Source#"&amp;$B$11,"Intercompany#"&amp;$B$14,"Movement#"&amp;$B$12,"Custom1#"&amp;$B$6,"Custom2#"&amp;$B$7,"Custom3#"&amp;$B$8,"Custom4#"&amp;$B$9,"Entity#"&amp;$B148,"Account#"&amp;$K$17)+[2]!HsGetValue("FCC","Scenario#"&amp;$B$2,"Years#"&amp;$B$4,"Period#"&amp;$B$3,"View#"&amp;$B$10,"Consolidation#"&amp;$B$13,"Data Source#"&amp;$B$11,"Intercompany#"&amp;$B$14,"Movement#"&amp;$B$12,"Custom1#"&amp;$B$6,"Custom2#"&amp;$B$7,"Custom3#"&amp;$B$8,"Custom4#"&amp;$B$9,"Entity#"&amp;$B148,"Account#"&amp;$K$18)),2)</f>
        <v>#VALUE!</v>
      </c>
      <c r="L148" s="108" t="e">
        <f>ROUND(([2]!HsGetValue("FCC","Scenario#"&amp;$B$2,"Years#"&amp;$B$4,"Period#"&amp;$B$3,"View#"&amp;$B$10,"Consolidation#"&amp;$B$13,"Data Source#"&amp;$B$11,"Intercompany#"&amp;$B$14,"Movement#"&amp;$B$12,"Custom1#"&amp;$B$6,"Custom2#"&amp;$B$7,"Custom3#"&amp;$B$8,"Custom4#"&amp;$B$9,"Entity#"&amp;$B148,"Account#"&amp;$L$17)+[2]!HsGetValue("FCC","Scenario#"&amp;$B$2,"Years#"&amp;$B$4,"Period#"&amp;$B$3,"View#"&amp;$B$10,"Consolidation#"&amp;$B$13,"Data Source#"&amp;$B$11,"Intercompany#"&amp;$B$14,"Movement#"&amp;$B$12,"Custom1#"&amp;$B$6,"Custom2#"&amp;$B$7,"Custom3#"&amp;$B$8,"Custom4#"&amp;$B$9,"Entity#"&amp;$B148,"Account#"&amp;$L$18)),2)</f>
        <v>#VALUE!</v>
      </c>
      <c r="M148" s="189" t="e">
        <f>ROUND(([2]!HsGetValue("FCC","Scenario#"&amp;$B$2,"Years#"&amp;$B$4,"Period#"&amp;$B$3,"View#"&amp;$B$10,"Consolidation#"&amp;$B$13,"Data Source#"&amp;$B$11,"Intercompany#"&amp;$B$14,"Movement#"&amp;$B$12,"Custom1#"&amp;$B$6,"Custom2#"&amp;$B$7,"Custom3#"&amp;$B$8,"Custom4#"&amp;$B$9,"Entity#"&amp;$B148,"Account#"&amp;$M$17)+[2]!HsGetValue("FCC","Scenario#"&amp;$B$2,"Years#"&amp;$B$4,"Period#"&amp;$B$3,"View#"&amp;$B$10,"Consolidation#"&amp;$B$13,"Data Source#"&amp;$B$11,"Intercompany#"&amp;$B$14,"Movement#"&amp;$B$12,"Custom1#"&amp;$B$6,"Custom2#"&amp;$B$7,"Custom3#"&amp;$B$8,"Custom4#"&amp;$B$9,"Entity#"&amp;$B148,"Account#"&amp;$M$18)),2)+ROUND(([2]!HsGetValue("FCC","Scenario#"&amp;$B$2,"Years#"&amp;$B$4,"Period#"&amp;$B$3,"View#"&amp;$B$10,"Consolidation#"&amp;$B$13,"Data Source#"&amp;$B$11,"Intercompany#"&amp;$B$14,"Movement#"&amp;$B$12,"Custom1#"&amp;$B$6,"Custom2#"&amp;$B$7,"Custom3#"&amp;$B$8,"Custom4#"&amp;$B$9,"Entity#"&amp;$B148,"Account#"&amp;$M$15)+[2]!HsGetValue("FCC","Scenario#"&amp;$B$2,"Years#"&amp;$B$4,"Period#"&amp;$B$3,"View#"&amp;$B$10,"Consolidation#"&amp;$B$13,"Data Source#"&amp;$B$11,"Intercompany#"&amp;$B$14,"Movement#"&amp;$B$12,"Custom1#"&amp;$B$6,"Custom2#"&amp;$B$7,"Custom3#"&amp;$B$8,"Custom4#"&amp;$B$9,"Entity#"&amp;$B148,"Account#"&amp;$M$16)),2)</f>
        <v>#VALUE!</v>
      </c>
      <c r="N148" s="189" t="e">
        <f>ROUND(([2]!HsGetValue("FCC","Scenario#"&amp;$B$2,"Years#"&amp;$B$4,"Period#"&amp;$B$3,"View#"&amp;$B$10,"Consolidation#"&amp;$B$13,"Data Source#"&amp;$B$11,"Intercompany#"&amp;$B$14,"Movement#"&amp;$B$12,"Custom1#"&amp;$B$6,"Custom2#"&amp;$B$7,"Custom3#"&amp;$B$8,"Custom4#"&amp;$B$9,"Entity#"&amp;$B148,"Account#"&amp;$N$12)+[2]!HsGetValue("FCC","Scenario#"&amp;$B$2,"Years#"&amp;$B$4,"Period#"&amp;$B$3,"View#"&amp;$B$10,"Consolidation#"&amp;$B$13,"Data Source#"&amp;$B$11,"Intercompany#"&amp;$B$14,"Movement#"&amp;$B$12,"Custom1#"&amp;$B$6,"Custom2#"&amp;$B$7,"Custom3#"&amp;$B$8,"Custom4#"&amp;$B$9,"Entity#"&amp;$B148,"Account#"&amp;$N$13)+[2]!HsGetValue("FCC","Scenario#"&amp;$B$2,"Years#"&amp;$B$4,"Period#"&amp;$B$3,"View#"&amp;$B$10,"Consolidation#"&amp;$B$13,"Data Source#"&amp;$B$11,"Intercompany#"&amp;$B$14,"Movement#"&amp;$B$12,"Custom1#"&amp;$B$6,"Custom2#"&amp;$B$7,"Custom3#"&amp;$B$8,"Custom4#"&amp;$B$9,"Entity#"&amp;$B148,"Account#"&amp;$N$14)+[2]!HsGetValue("FCC","Scenario#"&amp;$B$2,"Years#"&amp;$B$4,"Period#"&amp;$B$3,"View#"&amp;$B$10,"Consolidation#"&amp;$B$13,"Data Source#"&amp;$B$11,"Intercompany#"&amp;$B$14,"Movement#"&amp;$B$12,"Custom1#"&amp;$B$6,"Custom2#"&amp;$B$7,"Custom3#"&amp;$B$8,"Custom4#"&amp;$B$9,"Entity#"&amp;$B148,"Account#"&amp;$N$15)+[2]!HsGetValue("FCC","Scenario#"&amp;$B$2,"Years#"&amp;$B$4,"Period#"&amp;$B$3,"View#"&amp;$B$10,"Consolidation#"&amp;$B$13,"Data Source#"&amp;$B$11,"Intercompany#"&amp;$B$14,"Movement#"&amp;$B$12,"Custom1#"&amp;$B$6,"Custom2#"&amp;$B$7,"Custom3#"&amp;$B$8,"Custom4#"&amp;$B$9,"Entity#"&amp;$B148,"Account#"&amp;$N$16)+[2]!HsGetValue("FCC","Scenario#"&amp;$B$2,"Years#"&amp;$B$4,"Period#"&amp;$B$3,"View#"&amp;$B$10,"Consolidation#"&amp;$B$13,"Data Source#"&amp;$B$11,"Intercompany#"&amp;$B$14,"Movement#"&amp;$B$12,"Custom1#"&amp;$B$6,"Custom2#"&amp;$B$7,"Custom3#"&amp;$B$8,"Custom4#"&amp;$B$9,"Entity#"&amp;$B148,"Account#"&amp;$N$17)+[2]!HsGetValue("FCC","Scenario#"&amp;$B$2,"Years#"&amp;$B$4,"Period#"&amp;$B$3,"View#"&amp;$B$10,"Consolidation#"&amp;$B$13,"Data Source#"&amp;$B$11,"Intercompany#"&amp;$B$14,"Movement#"&amp;$B$12,"Custom1#"&amp;$B$6,"Custom2#"&amp;$B$7,"Custom3#"&amp;$B$8,"Custom4#"&amp;$B$9,"Entity#"&amp;$B148,"Account#"&amp;$N$18)),2)</f>
        <v>#VALUE!</v>
      </c>
      <c r="O148" s="189" t="e">
        <f>ROUND(([2]!HsGetValue("FCC","Scenario#"&amp;$B$2,"Years#"&amp;$B$4,"Period#"&amp;$B$3,"View#"&amp;$B$10,"Consolidation#"&amp;$B$13,"Data Source#"&amp;$B$11,"Intercompany#"&amp;$B$14,"Movement#"&amp;$B$12,"Custom1#"&amp;$B$6,"Custom2#"&amp;$B$7,"Custom3#"&amp;$B$8,"Custom4#"&amp;$B$9,"Entity#"&amp;$B148,"Account#"&amp;$O$15)),2)</f>
        <v>#VALUE!</v>
      </c>
      <c r="P148" s="189" t="e">
        <f>ROUND(([2]!HsGetValue("FCC","Scenario#"&amp;$B$2,"Years#"&amp;$B$4,"Period#"&amp;$B$3,"View#"&amp;$B$10,"Consolidation#"&amp;$B$13,"Data Source#"&amp;$B$11,"Intercompany#"&amp;$B$14,"Movement#"&amp;$B$12,"Custom1#"&amp;$B$6,"Custom2#"&amp;$B$7,"Custom3#"&amp;$B$8,"Custom4#"&amp;$B$9,"Entity#"&amp;$B148,"Account#"&amp;$P$15)+[2]!HsGetValue("FCC","Scenario#"&amp;$B$2,"Years#"&amp;$B$4,"Period#"&amp;$B$3,"View#"&amp;$B$10,"Consolidation#"&amp;$B$13,"Data Source#"&amp;$B$11,"Intercompany#"&amp;$B$14,"Movement#"&amp;$B$12,"Custom1#"&amp;$B$6,"Custom2#"&amp;$B$7,"Custom3#"&amp;$B$8,"Custom4#"&amp;$B$9,"Entity#"&amp;$B148,"Account#"&amp;$P$16)),2)</f>
        <v>#VALUE!</v>
      </c>
      <c r="Q148" s="189" t="e">
        <f>ROUND(([2]!HsGetValue("FCC","Scenario#"&amp;$B$2,"Years#"&amp;$B$4,"Period#"&amp;$B$3,"View#"&amp;$B$10,"Consolidation#"&amp;$B$13,"Data Source#"&amp;$B$11,"Intercompany#"&amp;$B$14,"Movement#"&amp;$B$12,"Custom1#"&amp;$B$6,"Custom2#"&amp;$B$7,"Custom3#"&amp;$B$8,"Custom4#"&amp;$B$9,"Entity#"&amp;$B148,"Account#"&amp;$Q$15)+[2]!HsGetValue("FCC","Scenario#"&amp;$B$2,"Years#"&amp;$B$4,"Period#"&amp;$B$3,"View#"&amp;$B$10,"Consolidation#"&amp;$B$13,"Data Source#"&amp;$B$11,"Intercompany#"&amp;$B$14,"Movement#"&amp;$B$12,"Custom1#"&amp;$B$6,"Custom2#"&amp;$B$7,"Custom3#"&amp;$B$8,"Custom4#"&amp;$B$9,"Entity#"&amp;$B148,"Account#"&amp;$Q$16)),2)</f>
        <v>#VALUE!</v>
      </c>
      <c r="R148" s="189" t="e">
        <f>ROUND(([2]!HsGetValue("FCC","Scenario#"&amp;$B$2,"Years#"&amp;$B$4,"Period#"&amp;$B$3,"View#"&amp;$B$10,"Consolidation#"&amp;$B$13,"Data Source#"&amp;$B$11,"Intercompany#"&amp;$B$14,"Movement#"&amp;$B$12,"Custom1#"&amp;$B$6,"Custom2#"&amp;$B$7,"Custom3#"&amp;$B$8,"Custom4#"&amp;$B$9,"Entity#"&amp;$B148,"Account#"&amp;$R$15)+[2]!HsGetValue("FCC","Scenario#"&amp;$B$2,"Years#"&amp;$B$4,"Period#"&amp;$B$3,"View#"&amp;$B$10,"Consolidation#"&amp;$B$13,"Data Source#"&amp;$B$11,"Intercompany#"&amp;$B$14,"Movement#"&amp;$B$12,"Custom1#"&amp;$B$6,"Custom2#"&amp;$B$7,"Custom3#"&amp;$B$8,"Custom4#"&amp;$B$9,"Entity#"&amp;$B148,"Account#"&amp;$R$16)),2)</f>
        <v>#VALUE!</v>
      </c>
      <c r="S148" s="189" t="e">
        <f>ROUND(([2]!HsGetValue("FCC","Scenario#"&amp;$B$2,"Years#"&amp;$B$4,"Period#"&amp;$B$3,"View#"&amp;$B$10,"Consolidation#"&amp;$B$13,"Data Source#"&amp;$B$11,"Intercompany#"&amp;$B$14,"Movement#"&amp;$B$12,"Custom1#"&amp;$B$6,"Custom2#"&amp;$B$7,"Custom3#"&amp;$B$8,"Custom4#"&amp;$B$9,"Entity#"&amp;$B148,"Account#"&amp;$S$15)),2)</f>
        <v>#VALUE!</v>
      </c>
      <c r="T148" s="189" t="e">
        <f>ROUND(([2]!HsGetValue("FCC","Scenario#"&amp;$B$2,"Years#"&amp;$B$4,"Period#"&amp;$B$3,"View#"&amp;$B$10,"Consolidation#"&amp;$B$13,"Data Source#"&amp;$B$11,"Intercompany#"&amp;$B$14,"Movement#"&amp;$B$12,"Custom1#"&amp;$B$6,"Custom2#"&amp;$B$7,"Custom3#"&amp;$B$8,"Custom4#"&amp;$B$9,"Entity#"&amp;$B148,"Account#"&amp;$T$15)),2)</f>
        <v>#VALUE!</v>
      </c>
      <c r="U148" s="189" t="e">
        <f>ROUND(([2]!HsGetValue("FCC","Scenario#"&amp;$B$2,"Years#"&amp;$B$4,"Period#"&amp;$B$3,"View#"&amp;$B$10,"Consolidation#"&amp;$B$13,"Data Source#"&amp;$B$11,"Intercompany#"&amp;$B$14,"Movement#"&amp;$B$12,"Custom1#"&amp;$B$6,"Custom2#"&amp;$B$7,"Custom3#"&amp;$B$8,"Custom4#"&amp;$B$9,"Entity#"&amp;$B148,"Account#"&amp;$U$15)),2)</f>
        <v>#VALUE!</v>
      </c>
      <c r="V148" s="189"/>
      <c r="W148" s="189" t="e">
        <f>ROUND(([2]!HsGetValue("FCC","Scenario#"&amp;$B$2,"Years#"&amp;$B$4,"Period#"&amp;$B$3,"View#"&amp;$B$10,"Consolidation#"&amp;$B$13,"Data Source#"&amp;$B$11,"Intercompany#"&amp;$B$14,"Movement#"&amp;$B$12,"Custom1#"&amp;$B$6,"Custom2#"&amp;$B$7,"Custom3#"&amp;$B$8,"Custom4#"&amp;$B$9,"Entity#"&amp;$B148,"Account#"&amp;$W$15)),2)</f>
        <v>#VALUE!</v>
      </c>
      <c r="X148" s="189" t="e">
        <f>ROUND(([2]!HsGetValue("FCC","Scenario#"&amp;$B$2,"Years#"&amp;$B$4,"Period#"&amp;$B$3,"View#"&amp;$B$10,"Consolidation#"&amp;$B$13,"Data Source#"&amp;$B$11,"Intercompany#"&amp;$B$14,"Movement#"&amp;$B$12,"Custom1#"&amp;$B$6,"Custom2#"&amp;$B$7,"Custom3#"&amp;$B$8,"Custom4#"&amp;$B$9,"Entity#"&amp;$B148,"Account#"&amp;$X$15)),2)</f>
        <v>#VALUE!</v>
      </c>
      <c r="Y148" s="189" t="e">
        <f>ROUND(([2]!HsGetValue("FCC","Scenario#"&amp;$B$2,"Years#"&amp;$B$4,"Period#"&amp;$B$3,"View#"&amp;$B$10,"Consolidation#"&amp;$B$13,"Data Source#"&amp;$B$11,"Intercompany#"&amp;$B$14,"Movement#"&amp;$B$12,"Custom1#"&amp;$B$6,"Custom2#"&amp;$B$7,"Custom3#"&amp;$B$8,"Custom4#"&amp;$B$9,"Entity#"&amp;$B148,"Account#"&amp;$Y$15)+[2]!HsGetValue("FCC","Scenario#"&amp;$B$2,"Years#"&amp;$B$4,"Period#"&amp;$B$3,"View#"&amp;$B$10,"Consolidation#"&amp;$B$13,"Data Source#"&amp;$B$11,"Intercompany#"&amp;$B$14,"Movement#"&amp;$B$12,"Custom1#"&amp;$B$6,"Custom2#"&amp;$B$7,"Custom3#"&amp;$B$8,"Custom4#"&amp;$B$9,"Entity#"&amp;$B148,"Account#"&amp;$Y$16)),2)</f>
        <v>#VALUE!</v>
      </c>
    </row>
    <row r="149" spans="1:25" ht="15" customHeight="1">
      <c r="C149" s="25" t="s">
        <v>164</v>
      </c>
      <c r="D149" s="26" t="s">
        <v>163</v>
      </c>
      <c r="E149" s="27" t="s">
        <v>165</v>
      </c>
      <c r="F149" s="28" t="e">
        <f>SUM(F140:F148)</f>
        <v>#VALUE!</v>
      </c>
      <c r="G149" s="28" t="e">
        <f t="shared" ref="G149:Y149" si="14">SUM(G140:G148)</f>
        <v>#VALUE!</v>
      </c>
      <c r="H149" s="28" t="e">
        <f t="shared" si="14"/>
        <v>#VALUE!</v>
      </c>
      <c r="I149" s="28" t="e">
        <f t="shared" si="14"/>
        <v>#VALUE!</v>
      </c>
      <c r="J149" s="28" t="e">
        <f t="shared" si="14"/>
        <v>#VALUE!</v>
      </c>
      <c r="K149" s="28" t="e">
        <f t="shared" si="14"/>
        <v>#VALUE!</v>
      </c>
      <c r="L149" s="28" t="e">
        <f>SUM(L140:L148)</f>
        <v>#VALUE!</v>
      </c>
      <c r="M149" s="28" t="e">
        <f t="shared" si="14"/>
        <v>#VALUE!</v>
      </c>
      <c r="N149" s="28" t="e">
        <f t="shared" si="14"/>
        <v>#VALUE!</v>
      </c>
      <c r="O149" s="28" t="e">
        <f t="shared" ref="O149" si="15">SUM(O140:O148)</f>
        <v>#VALUE!</v>
      </c>
      <c r="P149" s="28" t="e">
        <f t="shared" si="14"/>
        <v>#VALUE!</v>
      </c>
      <c r="Q149" s="28" t="e">
        <f t="shared" si="14"/>
        <v>#VALUE!</v>
      </c>
      <c r="R149" s="28" t="e">
        <f t="shared" si="14"/>
        <v>#VALUE!</v>
      </c>
      <c r="S149" s="28" t="e">
        <f t="shared" si="14"/>
        <v>#VALUE!</v>
      </c>
      <c r="T149" s="28" t="e">
        <f t="shared" si="14"/>
        <v>#VALUE!</v>
      </c>
      <c r="U149" s="28" t="e">
        <f t="shared" si="14"/>
        <v>#VALUE!</v>
      </c>
      <c r="V149" s="28">
        <f t="shared" si="14"/>
        <v>0</v>
      </c>
      <c r="W149" s="28" t="e">
        <f t="shared" si="14"/>
        <v>#VALUE!</v>
      </c>
      <c r="X149" s="28" t="e">
        <f t="shared" si="14"/>
        <v>#VALUE!</v>
      </c>
      <c r="Y149" s="28" t="e">
        <f t="shared" si="14"/>
        <v>#VALUE!</v>
      </c>
    </row>
    <row r="150" spans="1:25" ht="15" customHeight="1">
      <c r="B150" s="1" t="s">
        <v>645</v>
      </c>
      <c r="C150" s="25"/>
      <c r="D150" s="26"/>
      <c r="E150" s="27" t="s">
        <v>586</v>
      </c>
      <c r="F150" s="28">
        <v>3779006000</v>
      </c>
      <c r="G150" s="28"/>
      <c r="H150" s="290" t="e">
        <f>ROUND(([2]!HsGetValue("FCC","Scenario#"&amp;$B$2,"Years#"&amp;$B$4,"Period#"&amp;$B$3,"View#"&amp;$B$10,"Consolidation#"&amp;$B$13,"Data Source#"&amp;$B$11,"Intercompany#"&amp;$B$14,"Movement#"&amp;$B$12,"Custom1#"&amp;$B$6,"Custom2#"&amp;$B$7,"Custom3#"&amp;$B$8,"Custom4#"&amp;$B$9,"Entity#"&amp;$B150,"Account#"&amp;$H$15)+[2]!HsGetValue("FCC","Scenario#"&amp;$B$2,"Years#"&amp;$B$4,"Period#"&amp;$B$3,"View#"&amp;$B$10,"Consolidation#"&amp;$B$13,"Data Source#"&amp;$B$11,"Intercompany#"&amp;$B$14,"Movement#"&amp;$B$12,"Custom1#"&amp;$B$6,"Custom2#"&amp;$B$7,"Custom3#"&amp;$B$8,"Custom4#"&amp;$B$9,"Entity#"&amp;$B150,"Account#"&amp;$H$16)),2)</f>
        <v>#VALUE!</v>
      </c>
      <c r="I150" s="290" t="e">
        <f>ROUND(([2]!HsGetValue("FCC","Scenario#"&amp;$B$2,"Years#"&amp;$B$4,"Period#"&amp;$B$3,"View#"&amp;$B$10,"Consolidation#"&amp;$B$13,"Data Source#"&amp;$B$11,"Intercompany#"&amp;$B$14,"Movement#"&amp;$B$12,"Custom1#"&amp;$B$6,"Custom2#"&amp;$B$7,"Custom3#"&amp;$B$8,"Custom4#"&amp;$B$9,"Entity#"&amp;$B150,"Account#"&amp;$I$15)+[2]!HsGetValue("FCC","Scenario#"&amp;$B$2,"Years#"&amp;$B$4,"Period#"&amp;$B$3,"View#"&amp;$B$10,"Consolidation#"&amp;$B$13,"Data Source#"&amp;$B$11,"Intercompany#"&amp;$B$14,"Movement#"&amp;$B$12,"Custom1#"&amp;$B$6,"Custom2#"&amp;$B$7,"Custom3#"&amp;$B$8,"Custom4#"&amp;$B$9,"Entity#"&amp;$B150,"Account#"&amp;$I$16)+[2]!HsGetValue("FCC","Scenario#"&amp;$B$2,"Years#"&amp;$B$4,"Period#"&amp;$B$3,"View#"&amp;$B$10,"Consolidation#"&amp;$B$13,"Data Source#"&amp;$B$11,"Intercompany#"&amp;$B$14,"Movement#"&amp;$B$12,"Custom1#"&amp;$B$6,"Custom2#"&amp;$B$7,"Custom3#"&amp;$B$8,"Custom4#"&amp;$B$9,"Entity#"&amp;$B150,"Account#"&amp;$I$17)),2)</f>
        <v>#VALUE!</v>
      </c>
      <c r="J150" s="290" t="e">
        <f>ROUND(([2]!HsGetValue("FCC","Scenario#"&amp;$B$2,"Years#"&amp;$B$4,"Period#"&amp;$B$3,"View#"&amp;$B$10,"Consolidation#"&amp;$B$13,"Data Source#"&amp;$B$11,"Intercompany#"&amp;$B$14,"Movement#"&amp;$B$12,"Custom1#"&amp;$B$6,"Custom2#"&amp;$B$7,"Custom3#"&amp;$B$8,"Custom4#"&amp;$B$9,"Entity#"&amp;$B150,"Account#"&amp;$J$15)+[2]!HsGetValue("FCC","Scenario#"&amp;$B$2,"Years#"&amp;$B$4,"Period#"&amp;$B$3,"View#"&amp;$B$10,"Consolidation#"&amp;$B$13,"Data Source#"&amp;$B$11,"Intercompany#"&amp;$B$14,"Movement#"&amp;$B$12,"Custom1#"&amp;$B$6,"Custom2#"&amp;$B$7,"Custom3#"&amp;$B$8,"Custom4#"&amp;$B$9,"Entity#"&amp;$B150,"Account#"&amp;$J$16)),2)</f>
        <v>#VALUE!</v>
      </c>
      <c r="K150" s="290" t="e">
        <f>ROUND(([2]!HsGetValue("FCC","Scenario#"&amp;$B$2,"Years#"&amp;$B$4,"Period#"&amp;$B$3,"View#"&amp;$B$10,"Consolidation#"&amp;$B$13,"Data Source#"&amp;$B$11,"Intercompany#"&amp;$B$14,"Movement#"&amp;$B$12,"Custom1#"&amp;$B$6,"Custom2#"&amp;$B$7,"Custom3#"&amp;$B$8,"Custom4#"&amp;$B$9,"Entity#"&amp;$B150,"Account#"&amp;$K$15)+[2]!HsGetValue("FCC","Scenario#"&amp;$B$2,"Years#"&amp;$B$4,"Period#"&amp;$B$3,"View#"&amp;$B$10,"Consolidation#"&amp;$B$13,"Data Source#"&amp;$B$11,"Intercompany#"&amp;$B$14,"Movement#"&amp;$B$12,"Custom1#"&amp;$B$6,"Custom2#"&amp;$B$7,"Custom3#"&amp;$B$8,"Custom4#"&amp;$B$9,"Entity#"&amp;$B150,"Account#"&amp;$K$16)+[2]!HsGetValue("FCC","Scenario#"&amp;$B$2,"Years#"&amp;$B$4,"Period#"&amp;$B$3,"View#"&amp;$B$10,"Consolidation#"&amp;$B$13,"Data Source#"&amp;$B$11,"Intercompany#"&amp;$B$14,"Movement#"&amp;$B$12,"Custom1#"&amp;$B$6,"Custom2#"&amp;$B$7,"Custom3#"&amp;$B$8,"Custom4#"&amp;$B$9,"Entity#"&amp;$B150,"Account#"&amp;$K$17)+[2]!HsGetValue("FCC","Scenario#"&amp;$B$2,"Years#"&amp;$B$4,"Period#"&amp;$B$3,"View#"&amp;$B$10,"Consolidation#"&amp;$B$13,"Data Source#"&amp;$B$11,"Intercompany#"&amp;$B$14,"Movement#"&amp;$B$12,"Custom1#"&amp;$B$6,"Custom2#"&amp;$B$7,"Custom3#"&amp;$B$8,"Custom4#"&amp;$B$9,"Entity#"&amp;$B150,"Account#"&amp;$K$18)),2)</f>
        <v>#VALUE!</v>
      </c>
      <c r="L150" s="290" t="e">
        <f>ROUND(([2]!HsGetValue("FCC","Scenario#"&amp;$B$2,"Years#"&amp;$B$4,"Period#"&amp;$B$3,"View#"&amp;$B$10,"Consolidation#"&amp;$B$13,"Data Source#"&amp;$B$11,"Intercompany#"&amp;$B$14,"Movement#"&amp;$B$12,"Custom1#"&amp;$B$6,"Custom2#"&amp;$B$7,"Custom3#"&amp;$B$8,"Custom4#"&amp;$B$9,"Entity#"&amp;$B150,"Account#"&amp;$L$17)+[2]!HsGetValue("FCC","Scenario#"&amp;$B$2,"Years#"&amp;$B$4,"Period#"&amp;$B$3,"View#"&amp;$B$10,"Consolidation#"&amp;$B$13,"Data Source#"&amp;$B$11,"Intercompany#"&amp;$B$14,"Movement#"&amp;$B$12,"Custom1#"&amp;$B$6,"Custom2#"&amp;$B$7,"Custom3#"&amp;$B$8,"Custom4#"&amp;$B$9,"Entity#"&amp;$B150,"Account#"&amp;$L$18)),2)</f>
        <v>#VALUE!</v>
      </c>
      <c r="M150" s="290" t="e">
        <f>ROUND(([2]!HsGetValue("FCC","Scenario#"&amp;$B$2,"Years#"&amp;$B$4,"Period#"&amp;$B$3,"View#"&amp;$B$10,"Consolidation#"&amp;$B$13,"Data Source#"&amp;$B$11,"Intercompany#"&amp;$B$14,"Movement#"&amp;$B$12,"Custom1#"&amp;$B$6,"Custom2#"&amp;$B$7,"Custom3#"&amp;$B$8,"Custom4#"&amp;$B$9,"Entity#"&amp;$B150,"Account#"&amp;$M$17)+[2]!HsGetValue("FCC","Scenario#"&amp;$B$2,"Years#"&amp;$B$4,"Period#"&amp;$B$3,"View#"&amp;$B$10,"Consolidation#"&amp;$B$13,"Data Source#"&amp;$B$11,"Intercompany#"&amp;$B$14,"Movement#"&amp;$B$12,"Custom1#"&amp;$B$6,"Custom2#"&amp;$B$7,"Custom3#"&amp;$B$8,"Custom4#"&amp;$B$9,"Entity#"&amp;$B150,"Account#"&amp;$M$18)),2)+ROUND(([2]!HsGetValue("FCC","Scenario#"&amp;$B$2,"Years#"&amp;$B$4,"Period#"&amp;$B$3,"View#"&amp;$B$10,"Consolidation#"&amp;$B$13,"Data Source#"&amp;$B$11,"Intercompany#"&amp;$B$14,"Movement#"&amp;$B$12,"Custom1#"&amp;$B$6,"Custom2#"&amp;$B$7,"Custom3#"&amp;$B$8,"Custom4#"&amp;$B$9,"Entity#"&amp;$B150,"Account#"&amp;$M$15)+[2]!HsGetValue("FCC","Scenario#"&amp;$B$2,"Years#"&amp;$B$4,"Period#"&amp;$B$3,"View#"&amp;$B$10,"Consolidation#"&amp;$B$13,"Data Source#"&amp;$B$11,"Intercompany#"&amp;$B$14,"Movement#"&amp;$B$12,"Custom1#"&amp;$B$6,"Custom2#"&amp;$B$7,"Custom3#"&amp;$B$8,"Custom4#"&amp;$B$9,"Entity#"&amp;$B150,"Account#"&amp;$M$16)),2)</f>
        <v>#VALUE!</v>
      </c>
      <c r="N150" s="290" t="e">
        <f>ROUND(([2]!HsGetValue("FCC","Scenario#"&amp;$B$2,"Years#"&amp;$B$4,"Period#"&amp;$B$3,"View#"&amp;$B$10,"Consolidation#"&amp;$B$13,"Data Source#"&amp;$B$11,"Intercompany#"&amp;$B$14,"Movement#"&amp;$B$12,"Custom1#"&amp;$B$6,"Custom2#"&amp;$B$7,"Custom3#"&amp;$B$8,"Custom4#"&amp;$B$9,"Entity#"&amp;$B150,"Account#"&amp;$N$12)+[2]!HsGetValue("FCC","Scenario#"&amp;$B$2,"Years#"&amp;$B$4,"Period#"&amp;$B$3,"View#"&amp;$B$10,"Consolidation#"&amp;$B$13,"Data Source#"&amp;$B$11,"Intercompany#"&amp;$B$14,"Movement#"&amp;$B$12,"Custom1#"&amp;$B$6,"Custom2#"&amp;$B$7,"Custom3#"&amp;$B$8,"Custom4#"&amp;$B$9,"Entity#"&amp;$B150,"Account#"&amp;$N$13)+[2]!HsGetValue("FCC","Scenario#"&amp;$B$2,"Years#"&amp;$B$4,"Period#"&amp;$B$3,"View#"&amp;$B$10,"Consolidation#"&amp;$B$13,"Data Source#"&amp;$B$11,"Intercompany#"&amp;$B$14,"Movement#"&amp;$B$12,"Custom1#"&amp;$B$6,"Custom2#"&amp;$B$7,"Custom3#"&amp;$B$8,"Custom4#"&amp;$B$9,"Entity#"&amp;$B150,"Account#"&amp;$N$14)+[2]!HsGetValue("FCC","Scenario#"&amp;$B$2,"Years#"&amp;$B$4,"Period#"&amp;$B$3,"View#"&amp;$B$10,"Consolidation#"&amp;$B$13,"Data Source#"&amp;$B$11,"Intercompany#"&amp;$B$14,"Movement#"&amp;$B$12,"Custom1#"&amp;$B$6,"Custom2#"&amp;$B$7,"Custom3#"&amp;$B$8,"Custom4#"&amp;$B$9,"Entity#"&amp;$B150,"Account#"&amp;$N$15)+[2]!HsGetValue("FCC","Scenario#"&amp;$B$2,"Years#"&amp;$B$4,"Period#"&amp;$B$3,"View#"&amp;$B$10,"Consolidation#"&amp;$B$13,"Data Source#"&amp;$B$11,"Intercompany#"&amp;$B$14,"Movement#"&amp;$B$12,"Custom1#"&amp;$B$6,"Custom2#"&amp;$B$7,"Custom3#"&amp;$B$8,"Custom4#"&amp;$B$9,"Entity#"&amp;$B150,"Account#"&amp;$N$16)+[2]!HsGetValue("FCC","Scenario#"&amp;$B$2,"Years#"&amp;$B$4,"Period#"&amp;$B$3,"View#"&amp;$B$10,"Consolidation#"&amp;$B$13,"Data Source#"&amp;$B$11,"Intercompany#"&amp;$B$14,"Movement#"&amp;$B$12,"Custom1#"&amp;$B$6,"Custom2#"&amp;$B$7,"Custom3#"&amp;$B$8,"Custom4#"&amp;$B$9,"Entity#"&amp;$B150,"Account#"&amp;$N$17)+[2]!HsGetValue("FCC","Scenario#"&amp;$B$2,"Years#"&amp;$B$4,"Period#"&amp;$B$3,"View#"&amp;$B$10,"Consolidation#"&amp;$B$13,"Data Source#"&amp;$B$11,"Intercompany#"&amp;$B$14,"Movement#"&amp;$B$12,"Custom1#"&amp;$B$6,"Custom2#"&amp;$B$7,"Custom3#"&amp;$B$8,"Custom4#"&amp;$B$9,"Entity#"&amp;$B150,"Account#"&amp;$N$18)),2)</f>
        <v>#VALUE!</v>
      </c>
      <c r="O150" s="290" t="e">
        <f>ROUND(([2]!HsGetValue("FCC","Scenario#"&amp;$B$2,"Years#"&amp;$B$4,"Period#"&amp;$B$3,"View#"&amp;$B$10,"Consolidation#"&amp;$B$13,"Data Source#"&amp;$B$11,"Intercompany#"&amp;$B$14,"Movement#"&amp;$B$12,"Custom1#"&amp;$B$6,"Custom2#"&amp;$B$7,"Custom3#"&amp;$B$8,"Custom4#"&amp;$B$9,"Entity#"&amp;$B150,"Account#"&amp;$O$15)),2)</f>
        <v>#VALUE!</v>
      </c>
      <c r="P150" s="290" t="e">
        <f>ROUND(([2]!HsGetValue("FCC","Scenario#"&amp;$B$2,"Years#"&amp;$B$4,"Period#"&amp;$B$3,"View#"&amp;$B$10,"Consolidation#"&amp;$B$13,"Data Source#"&amp;$B$11,"Intercompany#"&amp;$B$14,"Movement#"&amp;$B$12,"Custom1#"&amp;$B$6,"Custom2#"&amp;$B$7,"Custom3#"&amp;$B$8,"Custom4#"&amp;$B$9,"Entity#"&amp;$B150,"Account#"&amp;$P$15)+[2]!HsGetValue("FCC","Scenario#"&amp;$B$2,"Years#"&amp;$B$4,"Period#"&amp;$B$3,"View#"&amp;$B$10,"Consolidation#"&amp;$B$13,"Data Source#"&amp;$B$11,"Intercompany#"&amp;$B$14,"Movement#"&amp;$B$12,"Custom1#"&amp;$B$6,"Custom2#"&amp;$B$7,"Custom3#"&amp;$B$8,"Custom4#"&amp;$B$9,"Entity#"&amp;$B150,"Account#"&amp;$P$16)),2)</f>
        <v>#VALUE!</v>
      </c>
      <c r="Q150" s="290" t="e">
        <f>ROUND(([2]!HsGetValue("FCC","Scenario#"&amp;$B$2,"Years#"&amp;$B$4,"Period#"&amp;$B$3,"View#"&amp;$B$10,"Consolidation#"&amp;$B$13,"Data Source#"&amp;$B$11,"Intercompany#"&amp;$B$14,"Movement#"&amp;$B$12,"Custom1#"&amp;$B$6,"Custom2#"&amp;$B$7,"Custom3#"&amp;$B$8,"Custom4#"&amp;$B$9,"Entity#"&amp;$B150,"Account#"&amp;$Q$15)+[2]!HsGetValue("FCC","Scenario#"&amp;$B$2,"Years#"&amp;$B$4,"Period#"&amp;$B$3,"View#"&amp;$B$10,"Consolidation#"&amp;$B$13,"Data Source#"&amp;$B$11,"Intercompany#"&amp;$B$14,"Movement#"&amp;$B$12,"Custom1#"&amp;$B$6,"Custom2#"&amp;$B$7,"Custom3#"&amp;$B$8,"Custom4#"&amp;$B$9,"Entity#"&amp;$B150,"Account#"&amp;$Q$16)),2)</f>
        <v>#VALUE!</v>
      </c>
      <c r="R150" s="290" t="e">
        <f>ROUND(([2]!HsGetValue("FCC","Scenario#"&amp;$B$2,"Years#"&amp;$B$4,"Period#"&amp;$B$3,"View#"&amp;$B$10,"Consolidation#"&amp;$B$13,"Data Source#"&amp;$B$11,"Intercompany#"&amp;$B$14,"Movement#"&amp;$B$12,"Custom1#"&amp;$B$6,"Custom2#"&amp;$B$7,"Custom3#"&amp;$B$8,"Custom4#"&amp;$B$9,"Entity#"&amp;$B150,"Account#"&amp;$R$15)+[2]!HsGetValue("FCC","Scenario#"&amp;$B$2,"Years#"&amp;$B$4,"Period#"&amp;$B$3,"View#"&amp;$B$10,"Consolidation#"&amp;$B$13,"Data Source#"&amp;$B$11,"Intercompany#"&amp;$B$14,"Movement#"&amp;$B$12,"Custom1#"&amp;$B$6,"Custom2#"&amp;$B$7,"Custom3#"&amp;$B$8,"Custom4#"&amp;$B$9,"Entity#"&amp;$B150,"Account#"&amp;$R$16)),2)</f>
        <v>#VALUE!</v>
      </c>
      <c r="S150" s="290" t="e">
        <f>ROUND(([2]!HsGetValue("FCC","Scenario#"&amp;$B$2,"Years#"&amp;$B$4,"Period#"&amp;$B$3,"View#"&amp;$B$10,"Consolidation#"&amp;$B$13,"Data Source#"&amp;$B$11,"Intercompany#"&amp;$B$14,"Movement#"&amp;$B$12,"Custom1#"&amp;$B$6,"Custom2#"&amp;$B$7,"Custom3#"&amp;$B$8,"Custom4#"&amp;$B$9,"Entity#"&amp;$B150,"Account#"&amp;$S$15)),2)</f>
        <v>#VALUE!</v>
      </c>
      <c r="T150" s="290" t="e">
        <f>ROUND(([2]!HsGetValue("FCC","Scenario#"&amp;$B$2,"Years#"&amp;$B$4,"Period#"&amp;$B$3,"View#"&amp;$B$10,"Consolidation#"&amp;$B$13,"Data Source#"&amp;$B$11,"Intercompany#"&amp;$B$14,"Movement#"&amp;$B$12,"Custom1#"&amp;$B$6,"Custom2#"&amp;$B$7,"Custom3#"&amp;$B$8,"Custom4#"&amp;$B$9,"Entity#"&amp;$B150,"Account#"&amp;$T$15)),2)</f>
        <v>#VALUE!</v>
      </c>
      <c r="U150" s="290" t="e">
        <f>ROUND(([2]!HsGetValue("FCC","Scenario#"&amp;$B$2,"Years#"&amp;$B$4,"Period#"&amp;$B$3,"View#"&amp;$B$10,"Consolidation#"&amp;$B$13,"Data Source#"&amp;$B$11,"Intercompany#"&amp;$B$14,"Movement#"&amp;$B$12,"Custom1#"&amp;$B$6,"Custom2#"&amp;$B$7,"Custom3#"&amp;$B$8,"Custom4#"&amp;$B$9,"Entity#"&amp;$B150,"Account#"&amp;$U$15)),2)</f>
        <v>#VALUE!</v>
      </c>
      <c r="V150" s="290"/>
      <c r="W150" s="290" t="e">
        <f>ROUND(([2]!HsGetValue("FCC","Scenario#"&amp;$B$2,"Years#"&amp;$B$4,"Period#"&amp;$B$3,"View#"&amp;$B$10,"Consolidation#"&amp;$B$13,"Data Source#"&amp;$B$11,"Intercompany#"&amp;$B$14,"Movement#"&amp;$B$12,"Custom1#"&amp;$B$6,"Custom2#"&amp;$B$7,"Custom3#"&amp;$B$8,"Custom4#"&amp;$B$9,"Entity#"&amp;$B150,"Account#"&amp;$W$15)),2)</f>
        <v>#VALUE!</v>
      </c>
      <c r="X150" s="290" t="e">
        <f>ROUND(([2]!HsGetValue("FCC","Scenario#"&amp;$B$2,"Years#"&amp;$B$4,"Period#"&amp;$B$3,"View#"&amp;$B$10,"Consolidation#"&amp;$B$13,"Data Source#"&amp;$B$11,"Intercompany#"&amp;$B$14,"Movement#"&amp;$B$12,"Custom1#"&amp;$B$6,"Custom2#"&amp;$B$7,"Custom3#"&amp;$B$8,"Custom4#"&amp;$B$9,"Entity#"&amp;$B150,"Account#"&amp;$X$15)),2)</f>
        <v>#VALUE!</v>
      </c>
      <c r="Y150" s="290" t="e">
        <f>ROUND(([2]!HsGetValue("FCC","Scenario#"&amp;$B$2,"Years#"&amp;$B$4,"Period#"&amp;$B$3,"View#"&amp;$B$10,"Consolidation#"&amp;$B$13,"Data Source#"&amp;$B$11,"Intercompany#"&amp;$B$14,"Movement#"&amp;$B$12,"Custom1#"&amp;$B$6,"Custom2#"&amp;$B$7,"Custom3#"&amp;$B$8,"Custom4#"&amp;$B$9,"Entity#"&amp;$B150,"Account#"&amp;$Y$15)+[2]!HsGetValue("FCC","Scenario#"&amp;$B$2,"Years#"&amp;$B$4,"Period#"&amp;$B$3,"View#"&amp;$B$10,"Consolidation#"&amp;$B$13,"Data Source#"&amp;$B$11,"Intercompany#"&amp;$B$14,"Movement#"&amp;$B$12,"Custom1#"&amp;$B$6,"Custom2#"&amp;$B$7,"Custom3#"&amp;$B$8,"Custom4#"&amp;$B$9,"Entity#"&amp;$B150,"Account#"&amp;$Y$16)),2)</f>
        <v>#VALUE!</v>
      </c>
    </row>
    <row r="151" spans="1:25" ht="15" customHeight="1">
      <c r="C151" s="25"/>
      <c r="D151" s="26"/>
      <c r="E151" s="27"/>
      <c r="F151" s="290" t="e">
        <f>SUM(H150:Y150)-U150</f>
        <v>#VALUE!</v>
      </c>
      <c r="G151" s="28"/>
      <c r="H151" s="28"/>
      <c r="I151" s="28"/>
      <c r="J151" s="28"/>
      <c r="K151" s="28"/>
      <c r="L151" s="28"/>
      <c r="M151" s="28"/>
      <c r="N151" s="28"/>
      <c r="O151" s="28"/>
      <c r="P151" s="28"/>
      <c r="Q151" s="28"/>
      <c r="R151" s="28"/>
      <c r="S151" s="28"/>
      <c r="T151" s="28"/>
      <c r="U151" s="28"/>
      <c r="V151" s="28"/>
      <c r="W151" s="28"/>
      <c r="X151" s="28"/>
      <c r="Y151" s="28"/>
    </row>
    <row r="152" spans="1:25" ht="15" customHeight="1">
      <c r="C152" s="25"/>
      <c r="D152" s="26"/>
      <c r="E152" s="192" t="s">
        <v>365</v>
      </c>
      <c r="F152" s="190" t="e">
        <f>+F149-F150</f>
        <v>#VALUE!</v>
      </c>
      <c r="G152" s="28"/>
      <c r="H152" s="190" t="e">
        <f>H149-H150</f>
        <v>#VALUE!</v>
      </c>
      <c r="I152" s="190" t="e">
        <f t="shared" ref="I152:Y152" si="16">I149-I150</f>
        <v>#VALUE!</v>
      </c>
      <c r="J152" s="190" t="e">
        <f t="shared" si="16"/>
        <v>#VALUE!</v>
      </c>
      <c r="K152" s="190" t="e">
        <f t="shared" si="16"/>
        <v>#VALUE!</v>
      </c>
      <c r="L152" s="190" t="e">
        <f t="shared" si="16"/>
        <v>#VALUE!</v>
      </c>
      <c r="M152" s="190" t="e">
        <f t="shared" si="16"/>
        <v>#VALUE!</v>
      </c>
      <c r="N152" s="190" t="e">
        <f t="shared" si="16"/>
        <v>#VALUE!</v>
      </c>
      <c r="O152" s="190" t="e">
        <f t="shared" si="16"/>
        <v>#VALUE!</v>
      </c>
      <c r="P152" s="190" t="e">
        <f t="shared" si="16"/>
        <v>#VALUE!</v>
      </c>
      <c r="Q152" s="190" t="e">
        <f t="shared" si="16"/>
        <v>#VALUE!</v>
      </c>
      <c r="R152" s="190" t="e">
        <f t="shared" si="16"/>
        <v>#VALUE!</v>
      </c>
      <c r="S152" s="190" t="e">
        <f t="shared" si="16"/>
        <v>#VALUE!</v>
      </c>
      <c r="T152" s="190" t="e">
        <f t="shared" si="16"/>
        <v>#VALUE!</v>
      </c>
      <c r="U152" s="190" t="e">
        <f t="shared" si="16"/>
        <v>#VALUE!</v>
      </c>
      <c r="V152" s="190">
        <f t="shared" si="16"/>
        <v>0</v>
      </c>
      <c r="W152" s="190" t="e">
        <f t="shared" si="16"/>
        <v>#VALUE!</v>
      </c>
      <c r="X152" s="190" t="e">
        <f t="shared" si="16"/>
        <v>#VALUE!</v>
      </c>
      <c r="Y152" s="190" t="e">
        <f t="shared" si="16"/>
        <v>#VALUE!</v>
      </c>
    </row>
    <row r="153" spans="1:25" ht="15" customHeight="1">
      <c r="C153" s="25"/>
      <c r="D153" s="26"/>
      <c r="E153" s="27"/>
      <c r="F153" s="115"/>
      <c r="G153" s="28"/>
      <c r="H153" s="28"/>
      <c r="I153" s="28"/>
      <c r="J153" s="28"/>
      <c r="K153" s="28"/>
      <c r="L153" s="28"/>
      <c r="M153" s="28"/>
      <c r="N153" s="28"/>
      <c r="O153" s="28"/>
      <c r="P153" s="28"/>
      <c r="Q153" s="28"/>
      <c r="R153" s="28"/>
      <c r="S153" s="28"/>
      <c r="T153" s="28"/>
      <c r="U153" s="28"/>
      <c r="V153" s="28"/>
      <c r="W153" s="28"/>
      <c r="X153" s="28"/>
      <c r="Y153" s="28"/>
    </row>
    <row r="154" spans="1:25" s="252" customFormat="1" ht="15" customHeight="1">
      <c r="A154" s="252" t="s">
        <v>387</v>
      </c>
      <c r="B154" s="252" t="s">
        <v>291</v>
      </c>
      <c r="C154" s="252" t="s">
        <v>204</v>
      </c>
      <c r="D154" s="252" t="s">
        <v>166</v>
      </c>
      <c r="E154" s="252" t="s">
        <v>68</v>
      </c>
      <c r="F154" s="253">
        <f>SUM(H154:Y154)-U154</f>
        <v>0</v>
      </c>
      <c r="G154" s="254">
        <v>0</v>
      </c>
      <c r="H154" s="254">
        <v>0</v>
      </c>
      <c r="I154" s="254">
        <v>0</v>
      </c>
      <c r="J154" s="256">
        <v>0</v>
      </c>
      <c r="K154" s="254">
        <v>0</v>
      </c>
      <c r="L154" s="254">
        <v>0</v>
      </c>
      <c r="M154" s="254">
        <v>0</v>
      </c>
      <c r="N154" s="254">
        <v>0</v>
      </c>
      <c r="O154" s="254">
        <v>0</v>
      </c>
      <c r="P154" s="254">
        <v>0</v>
      </c>
      <c r="Q154" s="254">
        <v>0</v>
      </c>
      <c r="R154" s="254">
        <v>0</v>
      </c>
      <c r="S154" s="254">
        <v>0</v>
      </c>
      <c r="T154" s="254">
        <v>0</v>
      </c>
      <c r="U154" s="254">
        <v>0</v>
      </c>
      <c r="V154" s="254"/>
      <c r="W154" s="254">
        <v>0</v>
      </c>
      <c r="X154" s="254">
        <v>0</v>
      </c>
      <c r="Y154" s="254">
        <v>0</v>
      </c>
    </row>
    <row r="155" spans="1:25" ht="15" customHeight="1">
      <c r="A155" t="s">
        <v>387</v>
      </c>
      <c r="B155" t="s">
        <v>359</v>
      </c>
      <c r="C155" s="30">
        <v>98000</v>
      </c>
      <c r="D155" s="30" t="s">
        <v>166</v>
      </c>
      <c r="E155" t="s">
        <v>119</v>
      </c>
      <c r="F155" s="22" t="e">
        <f t="shared" ref="F155:F158" si="17">SUM(H155:Y155)-U155</f>
        <v>#VALUE!</v>
      </c>
      <c r="G155" s="121" t="s">
        <v>570</v>
      </c>
      <c r="H155" s="108" t="e">
        <f>ROUND(([2]!HsGetValue("FCC","Scenario#"&amp;$B$2,"Years#"&amp;$B$4,"Period#"&amp;$B$3,"View#"&amp;$B$10,"Consolidation#"&amp;$B$13,"Data Source#"&amp;$B$11,"Intercompany#"&amp;$B$14,"Movement#"&amp;$B$12,"Custom1#"&amp;$B$6,"Custom2#"&amp;$B$7,"Custom3#"&amp;$B$8,"Custom4#"&amp;$B$9,"Entity#"&amp;$B155,"Account#"&amp;$H$15)+[2]!HsGetValue("FCC","Scenario#"&amp;$B$2,"Years#"&amp;$B$4,"Period#"&amp;$B$3,"View#"&amp;$B$10,"Consolidation#"&amp;$B$13,"Data Source#"&amp;$B$11,"Intercompany#"&amp;$B$14,"Movement#"&amp;$B$12,"Custom1#"&amp;$B$6,"Custom2#"&amp;$B$7,"Custom3#"&amp;$B$8,"Custom4#"&amp;$B$9,"Entity#"&amp;$B155,"Account#"&amp;$H$16)),2)</f>
        <v>#VALUE!</v>
      </c>
      <c r="I155" s="108" t="e">
        <f>ROUND(([2]!HsGetValue("FCC","Scenario#"&amp;$B$2,"Years#"&amp;$B$4,"Period#"&amp;$B$3,"View#"&amp;$B$10,"Consolidation#"&amp;$B$13,"Data Source#"&amp;$B$11,"Intercompany#"&amp;$B$14,"Movement#"&amp;$B$12,"Custom1#"&amp;$B$6,"Custom2#"&amp;$B$7,"Custom3#"&amp;$B$8,"Custom4#"&amp;$B$9,"Entity#"&amp;$B155,"Account#"&amp;$I$15)+[2]!HsGetValue("FCC","Scenario#"&amp;$B$2,"Years#"&amp;$B$4,"Period#"&amp;$B$3,"View#"&amp;$B$10,"Consolidation#"&amp;$B$13,"Data Source#"&amp;$B$11,"Intercompany#"&amp;$B$14,"Movement#"&amp;$B$12,"Custom1#"&amp;$B$6,"Custom2#"&amp;$B$7,"Custom3#"&amp;$B$8,"Custom4#"&amp;$B$9,"Entity#"&amp;$B155,"Account#"&amp;$I$16)+[2]!HsGetValue("FCC","Scenario#"&amp;$B$2,"Years#"&amp;$B$4,"Period#"&amp;$B$3,"View#"&amp;$B$10,"Consolidation#"&amp;$B$13,"Data Source#"&amp;$B$11,"Intercompany#"&amp;$B$14,"Movement#"&amp;$B$12,"Custom1#"&amp;$B$6,"Custom2#"&amp;$B$7,"Custom3#"&amp;$B$8,"Custom4#"&amp;$B$9,"Entity#"&amp;$B155,"Account#"&amp;$I$17)),2)</f>
        <v>#VALUE!</v>
      </c>
      <c r="J155" s="24" t="e">
        <f>ROUND(([2]!HsGetValue("FCC","Scenario#"&amp;$B$2,"Years#"&amp;$B$4,"Period#"&amp;$B$3,"View#"&amp;$B$10,"Consolidation#"&amp;$B$13,"Data Source#"&amp;$B$11,"Intercompany#"&amp;$B$14,"Movement#"&amp;$B$12,"Custom1#"&amp;$B$6,"Custom2#"&amp;$B$7,"Custom3#"&amp;$B$8,"Custom4#"&amp;$B$9,"Entity#"&amp;$B155,"Account#"&amp;$J$15)+[2]!HsGetValue("FCC","Scenario#"&amp;$B$2,"Years#"&amp;$B$4,"Period#"&amp;$B$3,"View#"&amp;$B$10,"Consolidation#"&amp;$B$13,"Data Source#"&amp;$B$11,"Intercompany#"&amp;$B$14,"Movement#"&amp;$B$12,"Custom1#"&amp;$B$6,"Custom2#"&amp;$B$7,"Custom3#"&amp;$B$8,"Custom4#"&amp;$B$9,"Entity#"&amp;$B155,"Account#"&amp;$J$16)),2)</f>
        <v>#VALUE!</v>
      </c>
      <c r="K155" s="189">
        <f>62878368.93+24503237.96</f>
        <v>87381606.890000001</v>
      </c>
      <c r="L155" s="108">
        <f>8758874.73+15845805.11</f>
        <v>24604679.84</v>
      </c>
      <c r="M155" s="108" t="e">
        <f>ROUND(([2]!HsGetValue("FCC","Scenario#"&amp;$B$2,"Years#"&amp;$B$4,"Period#"&amp;$B$3,"View#"&amp;$B$10,"Consolidation#"&amp;$B$13,"Data Source#"&amp;$B$11,"Intercompany#"&amp;$B$14,"Movement#"&amp;$B$12,"Custom1#"&amp;$B$6,"Custom2#"&amp;$B$7,"Custom3#"&amp;$B$8,"Custom4#"&amp;$B$9,"Entity#"&amp;$B155,"Account#"&amp;$M$15)+[2]!HsGetValue("FCC","Scenario#"&amp;$B$2,"Years#"&amp;$B$4,"Period#"&amp;$B$3,"View#"&amp;$B$10,"Consolidation#"&amp;$B$13,"Data Source#"&amp;$B$11,"Intercompany#"&amp;$B$14,"Movement#"&amp;$B$12,"Custom1#"&amp;$B$6,"Custom2#"&amp;$B$7,"Custom3#"&amp;$B$8,"Custom4#"&amp;$B$9,"Entity#"&amp;$B155,"Account#"&amp;$M$16)),2)</f>
        <v>#VALUE!</v>
      </c>
      <c r="N155" s="189" t="e">
        <f>ROUND(([2]!HsGetValue("FCC","Scenario#"&amp;$B$2,"Years#"&amp;$B$4,"Period#"&amp;$B$3,"View#"&amp;$B$10,"Consolidation#"&amp;$B$13,"Data Source#"&amp;$B$11,"Intercompany#"&amp;$B$14,"Movement#"&amp;$B$12,"Custom1#"&amp;$B$6,"Custom2#"&amp;$B$7,"Custom3#"&amp;$B$8,"Custom4#"&amp;$B$9,"Entity#"&amp;$B155,"Account#"&amp;$N$16)+[2]!HsGetValue("FCC","Scenario#"&amp;$B$2,"Years#"&amp;$B$4,"Period#"&amp;$B$3,"View#"&amp;$B$10,"Consolidation#"&amp;$B$13,"Data Source#"&amp;$B$11,"Intercompany#"&amp;$B$14,"Movement#"&amp;$B$12,"Custom1#"&amp;$B$6,"Custom2#"&amp;$B$7,"Custom3#"&amp;$B$8,"Custom4#"&amp;$B$9,"Entity#"&amp;$B155,"Account#"&amp;$N$17)+[2]!HsGetValue("FCC","Scenario#"&amp;$B$2,"Years#"&amp;$B$4,"Period#"&amp;$B$3,"View#"&amp;$B$10,"Consolidation#"&amp;$B$13,"Data Source#"&amp;$B$11,"Intercompany#"&amp;$B$14,"Movement#"&amp;$B$12,"Custom1#"&amp;$B$6,"Custom2#"&amp;$B$7,"Custom3#"&amp;$B$8,"Custom4#"&amp;$B$9,"Entity#"&amp;$B155,"Account#"&amp;$N$18)),2)</f>
        <v>#VALUE!</v>
      </c>
      <c r="O155" s="189" t="e">
        <f>ROUND(([2]!HsGetValue("FCC","Scenario#"&amp;$B$2,"Years#"&amp;$B$4,"Period#"&amp;$B$3,"View#"&amp;$B$10,"Consolidation#"&amp;$B$13,"Data Source#"&amp;$B$11,"Intercompany#"&amp;$B$14,"Movement#"&amp;$B$12,"Custom1#"&amp;$B$6,"Custom2#"&amp;$B$7,"Custom3#"&amp;$B$8,"Custom4#"&amp;$B$9,"Entity#"&amp;$B155,"Account#"&amp;$O$15)),2)</f>
        <v>#VALUE!</v>
      </c>
      <c r="P155" s="108" t="e">
        <f>ROUND(([2]!HsGetValue("FCC","Scenario#"&amp;$B$2,"Years#"&amp;$B$4,"Period#"&amp;$B$3,"View#"&amp;$B$10,"Consolidation#"&amp;$B$13,"Data Source#"&amp;$B$11,"Intercompany#"&amp;$B$14,"Movement#"&amp;$B$12,"Custom1#"&amp;$B$6,"Custom2#"&amp;$B$7,"Custom3#"&amp;$B$8,"Custom4#"&amp;$B$9,"Entity#"&amp;$B155,"Account#"&amp;$P$15)+[2]!HsGetValue("FCC","Scenario#"&amp;$B$2,"Years#"&amp;$B$4,"Period#"&amp;$B$3,"View#"&amp;$B$10,"Consolidation#"&amp;$B$13,"Data Source#"&amp;$B$11,"Intercompany#"&amp;$B$14,"Movement#"&amp;$B$12,"Custom1#"&amp;$B$6,"Custom2#"&amp;$B$7,"Custom3#"&amp;$B$8,"Custom4#"&amp;$B$9,"Entity#"&amp;$B155,"Account#"&amp;$P$16)),2)</f>
        <v>#VALUE!</v>
      </c>
      <c r="Q155" s="108" t="e">
        <f>ROUND(([2]!HsGetValue("FCC","Scenario#"&amp;$B$2,"Years#"&amp;$B$4,"Period#"&amp;$B$3,"View#"&amp;$B$10,"Consolidation#"&amp;$B$13,"Data Source#"&amp;$B$11,"Intercompany#"&amp;$B$14,"Movement#"&amp;$B$12,"Custom1#"&amp;$B$6,"Custom2#"&amp;$B$7,"Custom3#"&amp;$B$8,"Custom4#"&amp;$B$9,"Entity#"&amp;$B155,"Account#"&amp;$Q$15)+[2]!HsGetValue("FCC","Scenario#"&amp;$B$2,"Years#"&amp;$B$4,"Period#"&amp;$B$3,"View#"&amp;$B$10,"Consolidation#"&amp;$B$13,"Data Source#"&amp;$B$11,"Intercompany#"&amp;$B$14,"Movement#"&amp;$B$12,"Custom1#"&amp;$B$6,"Custom2#"&amp;$B$7,"Custom3#"&amp;$B$8,"Custom4#"&amp;$B$9,"Entity#"&amp;$B155,"Account#"&amp;$Q$16)),2)</f>
        <v>#VALUE!</v>
      </c>
      <c r="R155" s="108" t="e">
        <f>ROUND(([2]!HsGetValue("FCC","Scenario#"&amp;$B$2,"Years#"&amp;$B$4,"Period#"&amp;$B$3,"View#"&amp;$B$10,"Consolidation#"&amp;$B$13,"Data Source#"&amp;$B$11,"Intercompany#"&amp;$B$14,"Movement#"&amp;$B$12,"Custom1#"&amp;$B$6,"Custom2#"&amp;$B$7,"Custom3#"&amp;$B$8,"Custom4#"&amp;$B$9,"Entity#"&amp;$B155,"Account#"&amp;$R$15)+[2]!HsGetValue("FCC","Scenario#"&amp;$B$2,"Years#"&amp;$B$4,"Period#"&amp;$B$3,"View#"&amp;$B$10,"Consolidation#"&amp;$B$13,"Data Source#"&amp;$B$11,"Intercompany#"&amp;$B$14,"Movement#"&amp;$B$12,"Custom1#"&amp;$B$6,"Custom2#"&amp;$B$7,"Custom3#"&amp;$B$8,"Custom4#"&amp;$B$9,"Entity#"&amp;$B155,"Account#"&amp;$R$16)),2)</f>
        <v>#VALUE!</v>
      </c>
      <c r="S155" s="108" t="e">
        <f>ROUND(([2]!HsGetValue("FCC","Scenario#"&amp;$B$2,"Years#"&amp;$B$4,"Period#"&amp;$B$3,"View#"&amp;$B$10,"Consolidation#"&amp;$B$13,"Data Source#"&amp;$B$11,"Intercompany#"&amp;$B$14,"Movement#"&amp;$B$12,"Custom1#"&amp;$B$6,"Custom2#"&amp;$B$7,"Custom3#"&amp;$B$8,"Custom4#"&amp;$B$9,"Entity#"&amp;$B155,"Account#"&amp;$S$15)),2)</f>
        <v>#VALUE!</v>
      </c>
      <c r="T155" s="108" t="e">
        <f>ROUND(([2]!HsGetValue("FCC","Scenario#"&amp;$B$2,"Years#"&amp;$B$4,"Period#"&amp;$B$3,"View#"&amp;$B$10,"Consolidation#"&amp;$B$13,"Data Source#"&amp;$B$11,"Intercompany#"&amp;$B$14,"Movement#"&amp;$B$12,"Custom1#"&amp;$B$6,"Custom2#"&amp;$B$7,"Custom3#"&amp;$B$8,"Custom4#"&amp;$B$9,"Entity#"&amp;$B155,"Account#"&amp;$T$15)),2)</f>
        <v>#VALUE!</v>
      </c>
      <c r="U155" s="108" t="e">
        <f>ROUND(([2]!HsGetValue("FCC","Scenario#"&amp;$B$2,"Years#"&amp;$B$4,"Period#"&amp;$B$3,"View#"&amp;$B$10,"Consolidation#"&amp;$B$13,"Data Source#"&amp;$B$11,"Intercompany#"&amp;$B$14,"Movement#"&amp;$B$12,"Custom1#"&amp;$B$6,"Custom2#"&amp;$B$7,"Custom3#"&amp;$B$8,"Custom4#"&amp;$B$9,"Entity#"&amp;$B155,"Account#"&amp;$U$15)),2)</f>
        <v>#VALUE!</v>
      </c>
      <c r="V155" s="108"/>
      <c r="W155" s="108" t="e">
        <f>ROUND(([2]!HsGetValue("FCC","Scenario#"&amp;$B$2,"Years#"&amp;$B$4,"Period#"&amp;$B$3,"View#"&amp;$B$10,"Consolidation#"&amp;$B$13,"Data Source#"&amp;$B$11,"Intercompany#"&amp;$B$14,"Movement#"&amp;$B$12,"Custom1#"&amp;$B$6,"Custom2#"&amp;$B$7,"Custom3#"&amp;$B$8,"Custom4#"&amp;$B$9,"Entity#"&amp;$B155,"Account#"&amp;$W$15)),2)</f>
        <v>#VALUE!</v>
      </c>
      <c r="X155" s="108" t="e">
        <f>ROUND(([2]!HsGetValue("FCC","Scenario#"&amp;$B$2,"Years#"&amp;$B$4,"Period#"&amp;$B$3,"View#"&amp;$B$10,"Consolidation#"&amp;$B$13,"Data Source#"&amp;$B$11,"Intercompany#"&amp;$B$14,"Movement#"&amp;$B$12,"Custom1#"&amp;$B$6,"Custom2#"&amp;$B$7,"Custom3#"&amp;$B$8,"Custom4#"&amp;$B$9,"Entity#"&amp;$B155,"Account#"&amp;$X$15)),2)</f>
        <v>#VALUE!</v>
      </c>
      <c r="Y155" s="108" t="e">
        <f>ROUND(([2]!HsGetValue("FCC","Scenario#"&amp;$B$2,"Years#"&amp;$B$4,"Period#"&amp;$B$3,"View#"&amp;$B$10,"Consolidation#"&amp;$B$13,"Data Source#"&amp;$B$11,"Intercompany#"&amp;$B$14,"Movement#"&amp;$B$12,"Custom1#"&amp;$B$6,"Custom2#"&amp;$B$7,"Custom3#"&amp;$B$8,"Custom4#"&amp;$B$9,"Entity#"&amp;$B155,"Account#"&amp;$Y$15)+[2]!HsGetValue("FCC","Scenario#"&amp;$B$2,"Years#"&amp;$B$4,"Period#"&amp;$B$3,"View#"&amp;$B$10,"Consolidation#"&amp;$B$13,"Data Source#"&amp;$B$11,"Intercompany#"&amp;$B$14,"Movement#"&amp;$B$12,"Custom1#"&amp;$B$6,"Custom2#"&amp;$B$7,"Custom3#"&amp;$B$8,"Custom4#"&amp;$B$9,"Entity#"&amp;$B155,"Account#"&amp;$Y$16)),2)</f>
        <v>#VALUE!</v>
      </c>
    </row>
    <row r="156" spans="1:25" ht="15" customHeight="1">
      <c r="A156" t="s">
        <v>387</v>
      </c>
      <c r="B156" t="s">
        <v>388</v>
      </c>
      <c r="C156" s="30">
        <v>90000</v>
      </c>
      <c r="D156" s="30" t="s">
        <v>166</v>
      </c>
      <c r="E156" t="s">
        <v>167</v>
      </c>
      <c r="F156" s="22" t="e">
        <f t="shared" si="17"/>
        <v>#VALUE!</v>
      </c>
      <c r="G156" s="108" t="e">
        <f>ROUND(([2]!HsGetValue("FCC","Scenario#"&amp;$B$2,"Years#"&amp;$B$4,"Period#"&amp;$B$3,"View#"&amp;$B$10,"Consolidation#"&amp;$B$13,"Data Source#"&amp;B$11,"Intercompany#"&amp;$B$14,"Movement#"&amp;$B$12,"Custom1#"&amp;$B$6,"Custom2#"&amp;$B$7,"Custom3#"&amp;$B$8,"Custom4#"&amp;$B$9,"Entity#"&amp;$B156,"Account#"&amp;$G$15)+[2]!HsGetValue("FCC","Scenario#"&amp;$B$2,"Years#"&amp;$B$4,"Period#"&amp;$B$3,"View#"&amp;$B$10,"Consolidation#"&amp;$B$13,"Data Source#"&amp;B$11,"Intercompany#"&amp;$B$14,"Movement#"&amp;$B$12,"Custom1#"&amp;$B$6,"Custom2#"&amp;$B$7,"Custom3#"&amp;$B$8,"Custom4#"&amp;$B$9,"Entity#"&amp;$B156,"Account#"&amp;$G$16)),2)</f>
        <v>#VALUE!</v>
      </c>
      <c r="H156" s="189" t="e">
        <f>ROUND(([2]!HsGetValue("FCC","Scenario#"&amp;$B$2,"Years#"&amp;$B$4,"Period#"&amp;$B$3,"View#"&amp;$B$10,"Consolidation#"&amp;$B$13,"Data Source#"&amp;$B$11,"Intercompany#"&amp;$B$14,"Movement#"&amp;$B$12,"Custom1#"&amp;$B$6,"Custom2#"&amp;$B$7,"Custom3#"&amp;$B$8,"Custom4#"&amp;$B$9,"Entity#"&amp;$B156,"Account#"&amp;$H$15)+[2]!HsGetValue("FCC","Scenario#"&amp;$B$2,"Years#"&amp;$B$4,"Period#"&amp;$B$3,"View#"&amp;$B$10,"Consolidation#"&amp;$B$13,"Data Source#"&amp;$B$11,"Intercompany#"&amp;$B$14,"Movement#"&amp;$B$12,"Custom1#"&amp;$B$6,"Custom2#"&amp;$B$7,"Custom3#"&amp;$B$8,"Custom4#"&amp;$B$9,"Entity#"&amp;$B156,"Account#"&amp;$H$16)),2)</f>
        <v>#VALUE!</v>
      </c>
      <c r="I156" s="108" t="e">
        <f>ROUND(([2]!HsGetValue("FCC","Scenario#"&amp;$B$2,"Years#"&amp;$B$4,"Period#"&amp;$B$3,"View#"&amp;$B$10,"Consolidation#"&amp;$B$13,"Data Source#"&amp;$B$11,"Intercompany#"&amp;$B$14,"Movement#"&amp;$B$12,"Custom1#"&amp;$B$6,"Custom2#"&amp;$B$7,"Custom3#"&amp;$B$8,"Custom4#"&amp;$B$9,"Entity#"&amp;$B156,"Account#"&amp;$I$15)+[2]!HsGetValue("FCC","Scenario#"&amp;$B$2,"Years#"&amp;$B$4,"Period#"&amp;$B$3,"View#"&amp;$B$10,"Consolidation#"&amp;$B$13,"Data Source#"&amp;$B$11,"Intercompany#"&amp;$B$14,"Movement#"&amp;$B$12,"Custom1#"&amp;$B$6,"Custom2#"&amp;$B$7,"Custom3#"&amp;$B$8,"Custom4#"&amp;$B$9,"Entity#"&amp;$B156,"Account#"&amp;$I$16)+[2]!HsGetValue("FCC","Scenario#"&amp;$B$2,"Years#"&amp;$B$4,"Period#"&amp;$B$3,"View#"&amp;$B$10,"Consolidation#"&amp;$B$13,"Data Source#"&amp;$B$11,"Intercompany#"&amp;$B$14,"Movement#"&amp;$B$12,"Custom1#"&amp;$B$6,"Custom2#"&amp;$B$7,"Custom3#"&amp;$B$8,"Custom4#"&amp;$B$9,"Entity#"&amp;$B156,"Account#"&amp;$I$17)),2)</f>
        <v>#VALUE!</v>
      </c>
      <c r="J156" s="24" t="e">
        <f>ROUND(([2]!HsGetValue("FCC","Scenario#"&amp;$B$2,"Years#"&amp;$B$4,"Period#"&amp;$B$3,"View#"&amp;$B$10,"Consolidation#"&amp;$B$13,"Data Source#"&amp;$B$11,"Intercompany#"&amp;$B$14,"Movement#"&amp;$B$12,"Custom1#"&amp;$B$6,"Custom2#"&amp;$B$7,"Custom3#"&amp;$B$8,"Custom4#"&amp;$B$9,"Entity#"&amp;$B156,"Account#"&amp;$J$15)+[2]!HsGetValue("FCC","Scenario#"&amp;$B$2,"Years#"&amp;$B$4,"Period#"&amp;$B$3,"View#"&amp;$B$10,"Consolidation#"&amp;$B$13,"Data Source#"&amp;$B$11,"Intercompany#"&amp;$B$14,"Movement#"&amp;$B$12,"Custom1#"&amp;$B$6,"Custom2#"&amp;$B$7,"Custom3#"&amp;$B$8,"Custom4#"&amp;$B$9,"Entity#"&amp;$B156,"Account#"&amp;$J$16)),2)</f>
        <v>#VALUE!</v>
      </c>
      <c r="K156" s="189" t="e">
        <f>ROUND(([2]!HsGetValue("FCC","Scenario#"&amp;$B$2,"Years#"&amp;$B$4,"Period#"&amp;$B$3,"View#"&amp;$B$10,"Consolidation#"&amp;$B$13,"Data Source#"&amp;$B$11,"Intercompany#"&amp;$B$14,"Movement#"&amp;$B$12,"Custom1#"&amp;$B$6,"Custom2#"&amp;$B$7,"Custom3#"&amp;$B$8,"Custom4#"&amp;$B$9,"Entity#"&amp;$B156,"Account#"&amp;$K$15)+[2]!HsGetValue("FCC","Scenario#"&amp;$B$2,"Years#"&amp;$B$4,"Period#"&amp;$B$3,"View#"&amp;$B$10,"Consolidation#"&amp;$B$13,"Data Source#"&amp;$B$11,"Intercompany#"&amp;$B$14,"Movement#"&amp;$B$12,"Custom1#"&amp;$B$6,"Custom2#"&amp;$B$7,"Custom3#"&amp;$B$8,"Custom4#"&amp;$B$9,"Entity#"&amp;$B156,"Account#"&amp;$K$16)+[2]!HsGetValue("FCC","Scenario#"&amp;$B$2,"Years#"&amp;$B$4,"Period#"&amp;$B$3,"View#"&amp;$B$10,"Consolidation#"&amp;$B$13,"Data Source#"&amp;$B$11,"Intercompany#"&amp;$B$14,"Movement#"&amp;$B$12,"Custom1#"&amp;$B$6,"Custom2#"&amp;$B$7,"Custom3#"&amp;$B$8,"Custom4#"&amp;$B$9,"Entity#"&amp;$B156,"Account#"&amp;$K$17)+[2]!HsGetValue("FCC","Scenario#"&amp;$B$2,"Years#"&amp;$B$4,"Period#"&amp;$B$3,"View#"&amp;$B$10,"Consolidation#"&amp;$B$13,"Data Source#"&amp;$B$11,"Intercompany#"&amp;$B$14,"Movement#"&amp;$B$12,"Custom1#"&amp;$B$6,"Custom2#"&amp;$B$7,"Custom3#"&amp;$B$8,"Custom4#"&amp;$B$9,"Entity#"&amp;$B156,"Account#"&amp;$K$18)),2)</f>
        <v>#VALUE!</v>
      </c>
      <c r="L156" s="108" t="e">
        <f>ROUND(([2]!HsGetValue("FCC","Scenario#"&amp;$B$2,"Years#"&amp;$B$4,"Period#"&amp;$B$3,"View#"&amp;$B$10,"Consolidation#"&amp;$B$13,"Data Source#"&amp;$B$11,"Intercompany#"&amp;$B$14,"Movement#"&amp;$B$12,"Custom1#"&amp;$B$6,"Custom2#"&amp;$B$7,"Custom3#"&amp;$B$8,"Custom4#"&amp;$B$9,"Entity#"&amp;$B156,"Account#"&amp;$L$17)+[2]!HsGetValue("FCC","Scenario#"&amp;$B$2,"Years#"&amp;$B$4,"Period#"&amp;$B$3,"View#"&amp;$B$10,"Consolidation#"&amp;$B$13,"Data Source#"&amp;$B$11,"Intercompany#"&amp;$B$14,"Movement#"&amp;$B$12,"Custom1#"&amp;$B$6,"Custom2#"&amp;$B$7,"Custom3#"&amp;$B$8,"Custom4#"&amp;$B$9,"Entity#"&amp;$B156,"Account#"&amp;$L$18)),2)</f>
        <v>#VALUE!</v>
      </c>
      <c r="M156" s="108" t="e">
        <f>ROUND(([2]!HsGetValue("FCC","Scenario#"&amp;$B$2,"Years#"&amp;$B$4,"Period#"&amp;$B$3,"View#"&amp;$B$10,"Consolidation#"&amp;$B$13,"Data Source#"&amp;$B$11,"Intercompany#"&amp;$B$14,"Movement#"&amp;$B$12,"Custom1#"&amp;$B$6,"Custom2#"&amp;$B$7,"Custom3#"&amp;$B$8,"Custom4#"&amp;$B$9,"Entity#"&amp;$B156,"Account#"&amp;$M$15)+[2]!HsGetValue("FCC","Scenario#"&amp;$B$2,"Years#"&amp;$B$4,"Period#"&amp;$B$3,"View#"&amp;$B$10,"Consolidation#"&amp;$B$13,"Data Source#"&amp;$B$11,"Intercompany#"&amp;$B$14,"Movement#"&amp;$B$12,"Custom1#"&amp;$B$6,"Custom2#"&amp;$B$7,"Custom3#"&amp;$B$8,"Custom4#"&amp;$B$9,"Entity#"&amp;$B156,"Account#"&amp;$M$16)),2)</f>
        <v>#VALUE!</v>
      </c>
      <c r="N156" s="189" t="e">
        <f>ROUND(([2]!HsGetValue("FCC","Scenario#"&amp;$B$2,"Years#"&amp;$B$4,"Period#"&amp;$B$3,"View#"&amp;$B$10,"Consolidation#"&amp;$B$13,"Data Source#"&amp;$B$11,"Intercompany#"&amp;$B$14,"Movement#"&amp;$B$12,"Custom1#"&amp;$B$6,"Custom2#"&amp;$B$7,"Custom3#"&amp;$B$8,"Custom4#"&amp;$B$9,"Entity#"&amp;$B156,"Account#"&amp;$N$16)+[2]!HsGetValue("FCC","Scenario#"&amp;$B$2,"Years#"&amp;$B$4,"Period#"&amp;$B$3,"View#"&amp;$B$10,"Consolidation#"&amp;$B$13,"Data Source#"&amp;$B$11,"Intercompany#"&amp;$B$14,"Movement#"&amp;$B$12,"Custom1#"&amp;$B$6,"Custom2#"&amp;$B$7,"Custom3#"&amp;$B$8,"Custom4#"&amp;$B$9,"Entity#"&amp;$B156,"Account#"&amp;$N$17)+[2]!HsGetValue("FCC","Scenario#"&amp;$B$2,"Years#"&amp;$B$4,"Period#"&amp;$B$3,"View#"&amp;$B$10,"Consolidation#"&amp;$B$13,"Data Source#"&amp;$B$11,"Intercompany#"&amp;$B$14,"Movement#"&amp;$B$12,"Custom1#"&amp;$B$6,"Custom2#"&amp;$B$7,"Custom3#"&amp;$B$8,"Custom4#"&amp;$B$9,"Entity#"&amp;$B156,"Account#"&amp;$N$18)),2)</f>
        <v>#VALUE!</v>
      </c>
      <c r="O156" s="189" t="e">
        <f>ROUND(([2]!HsGetValue("FCC","Scenario#"&amp;$B$2,"Years#"&amp;$B$4,"Period#"&amp;$B$3,"View#"&amp;$B$10,"Consolidation#"&amp;$B$13,"Data Source#"&amp;$B$11,"Intercompany#"&amp;$B$14,"Movement#"&amp;$B$12,"Custom1#"&amp;$B$6,"Custom2#"&amp;$B$7,"Custom3#"&amp;$B$8,"Custom4#"&amp;$B$9,"Entity#"&amp;$B156,"Account#"&amp;$O$15)),2)</f>
        <v>#VALUE!</v>
      </c>
      <c r="P156" s="108" t="e">
        <f>ROUND(([2]!HsGetValue("FCC","Scenario#"&amp;$B$2,"Years#"&amp;$B$4,"Period#"&amp;$B$3,"View#"&amp;$B$10,"Consolidation#"&amp;$B$13,"Data Source#"&amp;$B$11,"Intercompany#"&amp;$B$14,"Movement#"&amp;$B$12,"Custom1#"&amp;$B$6,"Custom2#"&amp;$B$7,"Custom3#"&amp;$B$8,"Custom4#"&amp;$B$9,"Entity#"&amp;$B156,"Account#"&amp;$P$15)+[2]!HsGetValue("FCC","Scenario#"&amp;$B$2,"Years#"&amp;$B$4,"Period#"&amp;$B$3,"View#"&amp;$B$10,"Consolidation#"&amp;$B$13,"Data Source#"&amp;$B$11,"Intercompany#"&amp;$B$14,"Movement#"&amp;$B$12,"Custom1#"&amp;$B$6,"Custom2#"&amp;$B$7,"Custom3#"&amp;$B$8,"Custom4#"&amp;$B$9,"Entity#"&amp;$B156,"Account#"&amp;$P$16)),2)</f>
        <v>#VALUE!</v>
      </c>
      <c r="Q156" s="108" t="e">
        <f>ROUND(([2]!HsGetValue("FCC","Scenario#"&amp;$B$2,"Years#"&amp;$B$4,"Period#"&amp;$B$3,"View#"&amp;$B$10,"Consolidation#"&amp;$B$13,"Data Source#"&amp;$B$11,"Intercompany#"&amp;$B$14,"Movement#"&amp;$B$12,"Custom1#"&amp;$B$6,"Custom2#"&amp;$B$7,"Custom3#"&amp;$B$8,"Custom4#"&amp;$B$9,"Entity#"&amp;$B156,"Account#"&amp;$Q$15)+[2]!HsGetValue("FCC","Scenario#"&amp;$B$2,"Years#"&amp;$B$4,"Period#"&amp;$B$3,"View#"&amp;$B$10,"Consolidation#"&amp;$B$13,"Data Source#"&amp;$B$11,"Intercompany#"&amp;$B$14,"Movement#"&amp;$B$12,"Custom1#"&amp;$B$6,"Custom2#"&amp;$B$7,"Custom3#"&amp;$B$8,"Custom4#"&amp;$B$9,"Entity#"&amp;$B156,"Account#"&amp;$Q$16)),2)</f>
        <v>#VALUE!</v>
      </c>
      <c r="R156" s="108" t="e">
        <f>ROUND(([2]!HsGetValue("FCC","Scenario#"&amp;$B$2,"Years#"&amp;$B$4,"Period#"&amp;$B$3,"View#"&amp;$B$10,"Consolidation#"&amp;$B$13,"Data Source#"&amp;$B$11,"Intercompany#"&amp;$B$14,"Movement#"&amp;$B$12,"Custom1#"&amp;$B$6,"Custom2#"&amp;$B$7,"Custom3#"&amp;$B$8,"Custom4#"&amp;$B$9,"Entity#"&amp;$B156,"Account#"&amp;$R$15)+[2]!HsGetValue("FCC","Scenario#"&amp;$B$2,"Years#"&amp;$B$4,"Period#"&amp;$B$3,"View#"&amp;$B$10,"Consolidation#"&amp;$B$13,"Data Source#"&amp;$B$11,"Intercompany#"&amp;$B$14,"Movement#"&amp;$B$12,"Custom1#"&amp;$B$6,"Custom2#"&amp;$B$7,"Custom3#"&amp;$B$8,"Custom4#"&amp;$B$9,"Entity#"&amp;$B156,"Account#"&amp;$R$16)),2)</f>
        <v>#VALUE!</v>
      </c>
      <c r="S156" s="108" t="e">
        <f>ROUND(([2]!HsGetValue("FCC","Scenario#"&amp;$B$2,"Years#"&amp;$B$4,"Period#"&amp;$B$3,"View#"&amp;$B$10,"Consolidation#"&amp;$B$13,"Data Source#"&amp;$B$11,"Intercompany#"&amp;$B$14,"Movement#"&amp;$B$12,"Custom1#"&amp;$B$6,"Custom2#"&amp;$B$7,"Custom3#"&amp;$B$8,"Custom4#"&amp;$B$9,"Entity#"&amp;$B156,"Account#"&amp;$S$15)),2)</f>
        <v>#VALUE!</v>
      </c>
      <c r="T156" s="108" t="e">
        <f>ROUND(([2]!HsGetValue("FCC","Scenario#"&amp;$B$2,"Years#"&amp;$B$4,"Period#"&amp;$B$3,"View#"&amp;$B$10,"Consolidation#"&amp;$B$13,"Data Source#"&amp;$B$11,"Intercompany#"&amp;$B$14,"Movement#"&amp;$B$12,"Custom1#"&amp;$B$6,"Custom2#"&amp;$B$7,"Custom3#"&amp;$B$8,"Custom4#"&amp;$B$9,"Entity#"&amp;$B156,"Account#"&amp;$T$15)),2)</f>
        <v>#VALUE!</v>
      </c>
      <c r="U156" s="108" t="e">
        <f>ROUND(([2]!HsGetValue("FCC","Scenario#"&amp;$B$2,"Years#"&amp;$B$4,"Period#"&amp;$B$3,"View#"&amp;$B$10,"Consolidation#"&amp;$B$13,"Data Source#"&amp;$B$11,"Intercompany#"&amp;$B$14,"Movement#"&amp;$B$12,"Custom1#"&amp;$B$6,"Custom2#"&amp;$B$7,"Custom3#"&amp;$B$8,"Custom4#"&amp;$B$9,"Entity#"&amp;$B156,"Account#"&amp;$U$15)),2)</f>
        <v>#VALUE!</v>
      </c>
      <c r="V156" s="108"/>
      <c r="W156" s="108" t="e">
        <f>ROUND(([2]!HsGetValue("FCC","Scenario#"&amp;$B$2,"Years#"&amp;$B$4,"Period#"&amp;$B$3,"View#"&amp;$B$10,"Consolidation#"&amp;$B$13,"Data Source#"&amp;$B$11,"Intercompany#"&amp;$B$14,"Movement#"&amp;$B$12,"Custom1#"&amp;$B$6,"Custom2#"&amp;$B$7,"Custom3#"&amp;$B$8,"Custom4#"&amp;$B$9,"Entity#"&amp;$B156,"Account#"&amp;$W$15)),2)</f>
        <v>#VALUE!</v>
      </c>
      <c r="X156" s="108" t="e">
        <f>ROUND(([2]!HsGetValue("FCC","Scenario#"&amp;$B$2,"Years#"&amp;$B$4,"Period#"&amp;$B$3,"View#"&amp;$B$10,"Consolidation#"&amp;$B$13,"Data Source#"&amp;$B$11,"Intercompany#"&amp;$B$14,"Movement#"&amp;$B$12,"Custom1#"&amp;$B$6,"Custom2#"&amp;$B$7,"Custom3#"&amp;$B$8,"Custom4#"&amp;$B$9,"Entity#"&amp;$B156,"Account#"&amp;$X$15)),2)</f>
        <v>#VALUE!</v>
      </c>
      <c r="Y156" s="108" t="e">
        <f>ROUND(([2]!HsGetValue("FCC","Scenario#"&amp;$B$2,"Years#"&amp;$B$4,"Period#"&amp;$B$3,"View#"&amp;$B$10,"Consolidation#"&amp;$B$13,"Data Source#"&amp;$B$11,"Intercompany#"&amp;$B$14,"Movement#"&amp;$B$12,"Custom1#"&amp;$B$6,"Custom2#"&amp;$B$7,"Custom3#"&amp;$B$8,"Custom4#"&amp;$B$9,"Entity#"&amp;$B156,"Account#"&amp;$Y$15)+[2]!HsGetValue("FCC","Scenario#"&amp;$B$2,"Years#"&amp;$B$4,"Period#"&amp;$B$3,"View#"&amp;$B$10,"Consolidation#"&amp;$B$13,"Data Source#"&amp;$B$11,"Intercompany#"&amp;$B$14,"Movement#"&amp;$B$12,"Custom1#"&amp;$B$6,"Custom2#"&amp;$B$7,"Custom3#"&amp;$B$8,"Custom4#"&amp;$B$9,"Entity#"&amp;$B156,"Account#"&amp;$Y$16)),2)</f>
        <v>#VALUE!</v>
      </c>
    </row>
    <row r="157" spans="1:25" ht="15" customHeight="1">
      <c r="A157" t="s">
        <v>387</v>
      </c>
      <c r="B157" t="s">
        <v>338</v>
      </c>
      <c r="C157" s="30">
        <v>92100</v>
      </c>
      <c r="D157" s="30" t="s">
        <v>166</v>
      </c>
      <c r="E157" t="s">
        <v>110</v>
      </c>
      <c r="F157" s="22" t="e">
        <f t="shared" si="17"/>
        <v>#VALUE!</v>
      </c>
      <c r="G157" s="121" t="s">
        <v>570</v>
      </c>
      <c r="H157" s="189" t="e">
        <f>ROUND(([2]!HsGetValue("FCC","Scenario#"&amp;$B$2,"Years#"&amp;$B$4,"Period#"&amp;$B$3,"View#"&amp;$B$10,"Consolidation#"&amp;$B$13,"Data Source#"&amp;$B$11,"Intercompany#"&amp;$B$14,"Movement#"&amp;$B$12,"Custom1#"&amp;$B$6,"Custom2#"&amp;$B$7,"Custom3#"&amp;$B$8,"Custom4#"&amp;$B$9,"Entity#"&amp;$B157,"Account#"&amp;$H$15)+[2]!HsGetValue("FCC","Scenario#"&amp;$B$2,"Years#"&amp;$B$4,"Period#"&amp;$B$3,"View#"&amp;$B$10,"Consolidation#"&amp;$B$13,"Data Source#"&amp;$B$11,"Intercompany#"&amp;$B$14,"Movement#"&amp;$B$12,"Custom1#"&amp;$B$6,"Custom2#"&amp;$B$7,"Custom3#"&amp;$B$8,"Custom4#"&amp;$B$9,"Entity#"&amp;$B157,"Account#"&amp;$H$16)),2)</f>
        <v>#VALUE!</v>
      </c>
      <c r="I157" s="108" t="e">
        <f>ROUND(([2]!HsGetValue("FCC","Scenario#"&amp;$B$2,"Years#"&amp;$B$4,"Period#"&amp;$B$3,"View#"&amp;$B$10,"Consolidation#"&amp;$B$13,"Data Source#"&amp;$B$11,"Intercompany#"&amp;$B$14,"Movement#"&amp;$B$12,"Custom1#"&amp;$B$6,"Custom2#"&amp;$B$7,"Custom3#"&amp;$B$8,"Custom4#"&amp;$B$9,"Entity#"&amp;$B157,"Account#"&amp;$I$15)+[2]!HsGetValue("FCC","Scenario#"&amp;$B$2,"Years#"&amp;$B$4,"Period#"&amp;$B$3,"View#"&amp;$B$10,"Consolidation#"&amp;$B$13,"Data Source#"&amp;$B$11,"Intercompany#"&amp;$B$14,"Movement#"&amp;$B$12,"Custom1#"&amp;$B$6,"Custom2#"&amp;$B$7,"Custom3#"&amp;$B$8,"Custom4#"&amp;$B$9,"Entity#"&amp;$B157,"Account#"&amp;$I$16)+[2]!HsGetValue("FCC","Scenario#"&amp;$B$2,"Years#"&amp;$B$4,"Period#"&amp;$B$3,"View#"&amp;$B$10,"Consolidation#"&amp;$B$13,"Data Source#"&amp;$B$11,"Intercompany#"&amp;$B$14,"Movement#"&amp;$B$12,"Custom1#"&amp;$B$6,"Custom2#"&amp;$B$7,"Custom3#"&amp;$B$8,"Custom4#"&amp;$B$9,"Entity#"&amp;$B157,"Account#"&amp;$I$17)),2)</f>
        <v>#VALUE!</v>
      </c>
      <c r="J157" s="24" t="e">
        <f>ROUND(([2]!HsGetValue("FCC","Scenario#"&amp;$B$2,"Years#"&amp;$B$4,"Period#"&amp;$B$3,"View#"&amp;$B$10,"Consolidation#"&amp;$B$13,"Data Source#"&amp;$B$11,"Intercompany#"&amp;$B$14,"Movement#"&amp;$B$12,"Custom1#"&amp;$B$6,"Custom2#"&amp;$B$7,"Custom3#"&amp;$B$8,"Custom4#"&amp;$B$9,"Entity#"&amp;$B157,"Account#"&amp;$J$15)+[2]!HsGetValue("FCC","Scenario#"&amp;$B$2,"Years#"&amp;$B$4,"Period#"&amp;$B$3,"View#"&amp;$B$10,"Consolidation#"&amp;$B$13,"Data Source#"&amp;$B$11,"Intercompany#"&amp;$B$14,"Movement#"&amp;$B$12,"Custom1#"&amp;$B$6,"Custom2#"&amp;$B$7,"Custom3#"&amp;$B$8,"Custom4#"&amp;$B$9,"Entity#"&amp;$B157,"Account#"&amp;$J$16)),2)</f>
        <v>#VALUE!</v>
      </c>
      <c r="K157" s="189" t="e">
        <f>ROUND(([2]!HsGetValue("FCC","Scenario#"&amp;$B$2,"Years#"&amp;$B$4,"Period#"&amp;$B$3,"View#"&amp;$B$10,"Consolidation#"&amp;$B$13,"Data Source#"&amp;$B$11,"Intercompany#"&amp;$B$14,"Movement#"&amp;$B$12,"Custom1#"&amp;$B$6,"Custom2#"&amp;$B$7,"Custom3#"&amp;$B$8,"Custom4#"&amp;$B$9,"Entity#"&amp;$B157,"Account#"&amp;$K$15)+[2]!HsGetValue("FCC","Scenario#"&amp;$B$2,"Years#"&amp;$B$4,"Period#"&amp;$B$3,"View#"&amp;$B$10,"Consolidation#"&amp;$B$13,"Data Source#"&amp;$B$11,"Intercompany#"&amp;$B$14,"Movement#"&amp;$B$12,"Custom1#"&amp;$B$6,"Custom2#"&amp;$B$7,"Custom3#"&amp;$B$8,"Custom4#"&amp;$B$9,"Entity#"&amp;$B157,"Account#"&amp;$K$16)+[2]!HsGetValue("FCC","Scenario#"&amp;$B$2,"Years#"&amp;$B$4,"Period#"&amp;$B$3,"View#"&amp;$B$10,"Consolidation#"&amp;$B$13,"Data Source#"&amp;$B$11,"Intercompany#"&amp;$B$14,"Movement#"&amp;$B$12,"Custom1#"&amp;$B$6,"Custom2#"&amp;$B$7,"Custom3#"&amp;$B$8,"Custom4#"&amp;$B$9,"Entity#"&amp;$B157,"Account#"&amp;$K$17)+[2]!HsGetValue("FCC","Scenario#"&amp;$B$2,"Years#"&amp;$B$4,"Period#"&amp;$B$3,"View#"&amp;$B$10,"Consolidation#"&amp;$B$13,"Data Source#"&amp;$B$11,"Intercompany#"&amp;$B$14,"Movement#"&amp;$B$12,"Custom1#"&amp;$B$6,"Custom2#"&amp;$B$7,"Custom3#"&amp;$B$8,"Custom4#"&amp;$B$9,"Entity#"&amp;$B157,"Account#"&amp;$K$18)),2)</f>
        <v>#VALUE!</v>
      </c>
      <c r="L157" s="108">
        <f>80025.32+151489.38</f>
        <v>231514.7</v>
      </c>
      <c r="M157" s="108" t="e">
        <f>ROUND(([2]!HsGetValue("FCC","Scenario#"&amp;$B$2,"Years#"&amp;$B$4,"Period#"&amp;$B$3,"View#"&amp;$B$10,"Consolidation#"&amp;$B$13,"Data Source#"&amp;$B$11,"Intercompany#"&amp;$B$14,"Movement#"&amp;$B$12,"Custom1#"&amp;$B$6,"Custom2#"&amp;$B$7,"Custom3#"&amp;$B$8,"Custom4#"&amp;$B$9,"Entity#"&amp;$B157,"Account#"&amp;$M$15)+[2]!HsGetValue("FCC","Scenario#"&amp;$B$2,"Years#"&amp;$B$4,"Period#"&amp;$B$3,"View#"&amp;$B$10,"Consolidation#"&amp;$B$13,"Data Source#"&amp;$B$11,"Intercompany#"&amp;$B$14,"Movement#"&amp;$B$12,"Custom1#"&amp;$B$6,"Custom2#"&amp;$B$7,"Custom3#"&amp;$B$8,"Custom4#"&amp;$B$9,"Entity#"&amp;$B157,"Account#"&amp;$M$16)),2)</f>
        <v>#VALUE!</v>
      </c>
      <c r="N157" s="189" t="e">
        <f>ROUND(([2]!HsGetValue("FCC","Scenario#"&amp;$B$2,"Years#"&amp;$B$4,"Period#"&amp;$B$3,"View#"&amp;$B$10,"Consolidation#"&amp;$B$13,"Data Source#"&amp;$B$11,"Intercompany#"&amp;$B$14,"Movement#"&amp;$B$12,"Custom1#"&amp;$B$6,"Custom2#"&amp;$B$7,"Custom3#"&amp;$B$8,"Custom4#"&amp;$B$9,"Entity#"&amp;$B157,"Account#"&amp;$N$16)+[2]!HsGetValue("FCC","Scenario#"&amp;$B$2,"Years#"&amp;$B$4,"Period#"&amp;$B$3,"View#"&amp;$B$10,"Consolidation#"&amp;$B$13,"Data Source#"&amp;$B$11,"Intercompany#"&amp;$B$14,"Movement#"&amp;$B$12,"Custom1#"&amp;$B$6,"Custom2#"&amp;$B$7,"Custom3#"&amp;$B$8,"Custom4#"&amp;$B$9,"Entity#"&amp;$B157,"Account#"&amp;$N$17)+[2]!HsGetValue("FCC","Scenario#"&amp;$B$2,"Years#"&amp;$B$4,"Period#"&amp;$B$3,"View#"&amp;$B$10,"Consolidation#"&amp;$B$13,"Data Source#"&amp;$B$11,"Intercompany#"&amp;$B$14,"Movement#"&amp;$B$12,"Custom1#"&amp;$B$6,"Custom2#"&amp;$B$7,"Custom3#"&amp;$B$8,"Custom4#"&amp;$B$9,"Entity#"&amp;$B157,"Account#"&amp;$N$18)),2)</f>
        <v>#VALUE!</v>
      </c>
      <c r="O157" s="189" t="e">
        <f>ROUND(([2]!HsGetValue("FCC","Scenario#"&amp;$B$2,"Years#"&amp;$B$4,"Period#"&amp;$B$3,"View#"&amp;$B$10,"Consolidation#"&amp;$B$13,"Data Source#"&amp;$B$11,"Intercompany#"&amp;$B$14,"Movement#"&amp;$B$12,"Custom1#"&amp;$B$6,"Custom2#"&amp;$B$7,"Custom3#"&amp;$B$8,"Custom4#"&amp;$B$9,"Entity#"&amp;$B157,"Account#"&amp;$O$15)),2)</f>
        <v>#VALUE!</v>
      </c>
      <c r="P157" s="108" t="e">
        <f>ROUND(([2]!HsGetValue("FCC","Scenario#"&amp;$B$2,"Years#"&amp;$B$4,"Period#"&amp;$B$3,"View#"&amp;$B$10,"Consolidation#"&amp;$B$13,"Data Source#"&amp;$B$11,"Intercompany#"&amp;$B$14,"Movement#"&amp;$B$12,"Custom1#"&amp;$B$6,"Custom2#"&amp;$B$7,"Custom3#"&amp;$B$8,"Custom4#"&amp;$B$9,"Entity#"&amp;$B157,"Account#"&amp;$P$15)+[2]!HsGetValue("FCC","Scenario#"&amp;$B$2,"Years#"&amp;$B$4,"Period#"&amp;$B$3,"View#"&amp;$B$10,"Consolidation#"&amp;$B$13,"Data Source#"&amp;$B$11,"Intercompany#"&amp;$B$14,"Movement#"&amp;$B$12,"Custom1#"&amp;$B$6,"Custom2#"&amp;$B$7,"Custom3#"&amp;$B$8,"Custom4#"&amp;$B$9,"Entity#"&amp;$B157,"Account#"&amp;$P$16)),2)</f>
        <v>#VALUE!</v>
      </c>
      <c r="Q157" s="108" t="e">
        <f>ROUND(([2]!HsGetValue("FCC","Scenario#"&amp;$B$2,"Years#"&amp;$B$4,"Period#"&amp;$B$3,"View#"&amp;$B$10,"Consolidation#"&amp;$B$13,"Data Source#"&amp;$B$11,"Intercompany#"&amp;$B$14,"Movement#"&amp;$B$12,"Custom1#"&amp;$B$6,"Custom2#"&amp;$B$7,"Custom3#"&amp;$B$8,"Custom4#"&amp;$B$9,"Entity#"&amp;$B157,"Account#"&amp;$Q$15)+[2]!HsGetValue("FCC","Scenario#"&amp;$B$2,"Years#"&amp;$B$4,"Period#"&amp;$B$3,"View#"&amp;$B$10,"Consolidation#"&amp;$B$13,"Data Source#"&amp;$B$11,"Intercompany#"&amp;$B$14,"Movement#"&amp;$B$12,"Custom1#"&amp;$B$6,"Custom2#"&amp;$B$7,"Custom3#"&amp;$B$8,"Custom4#"&amp;$B$9,"Entity#"&amp;$B157,"Account#"&amp;$Q$16)),2)</f>
        <v>#VALUE!</v>
      </c>
      <c r="R157" s="108" t="e">
        <f>ROUND(([2]!HsGetValue("FCC","Scenario#"&amp;$B$2,"Years#"&amp;$B$4,"Period#"&amp;$B$3,"View#"&amp;$B$10,"Consolidation#"&amp;$B$13,"Data Source#"&amp;$B$11,"Intercompany#"&amp;$B$14,"Movement#"&amp;$B$12,"Custom1#"&amp;$B$6,"Custom2#"&amp;$B$7,"Custom3#"&amp;$B$8,"Custom4#"&amp;$B$9,"Entity#"&amp;$B157,"Account#"&amp;$R$15)+[2]!HsGetValue("FCC","Scenario#"&amp;$B$2,"Years#"&amp;$B$4,"Period#"&amp;$B$3,"View#"&amp;$B$10,"Consolidation#"&amp;$B$13,"Data Source#"&amp;$B$11,"Intercompany#"&amp;$B$14,"Movement#"&amp;$B$12,"Custom1#"&amp;$B$6,"Custom2#"&amp;$B$7,"Custom3#"&amp;$B$8,"Custom4#"&amp;$B$9,"Entity#"&amp;$B157,"Account#"&amp;$R$16)),2)</f>
        <v>#VALUE!</v>
      </c>
      <c r="S157" s="108" t="e">
        <f>ROUND(([2]!HsGetValue("FCC","Scenario#"&amp;$B$2,"Years#"&amp;$B$4,"Period#"&amp;$B$3,"View#"&amp;$B$10,"Consolidation#"&amp;$B$13,"Data Source#"&amp;$B$11,"Intercompany#"&amp;$B$14,"Movement#"&amp;$B$12,"Custom1#"&amp;$B$6,"Custom2#"&amp;$B$7,"Custom3#"&amp;$B$8,"Custom4#"&amp;$B$9,"Entity#"&amp;$B157,"Account#"&amp;$S$15)),2)</f>
        <v>#VALUE!</v>
      </c>
      <c r="T157" s="108" t="e">
        <f>ROUND(([2]!HsGetValue("FCC","Scenario#"&amp;$B$2,"Years#"&amp;$B$4,"Period#"&amp;$B$3,"View#"&amp;$B$10,"Consolidation#"&amp;$B$13,"Data Source#"&amp;$B$11,"Intercompany#"&amp;$B$14,"Movement#"&amp;$B$12,"Custom1#"&amp;$B$6,"Custom2#"&amp;$B$7,"Custom3#"&amp;$B$8,"Custom4#"&amp;$B$9,"Entity#"&amp;$B157,"Account#"&amp;$T$15)),2)</f>
        <v>#VALUE!</v>
      </c>
      <c r="U157" s="108" t="e">
        <f>ROUND(([2]!HsGetValue("FCC","Scenario#"&amp;$B$2,"Years#"&amp;$B$4,"Period#"&amp;$B$3,"View#"&amp;$B$10,"Consolidation#"&amp;$B$13,"Data Source#"&amp;$B$11,"Intercompany#"&amp;$B$14,"Movement#"&amp;$B$12,"Custom1#"&amp;$B$6,"Custom2#"&amp;$B$7,"Custom3#"&amp;$B$8,"Custom4#"&amp;$B$9,"Entity#"&amp;$B157,"Account#"&amp;$U$15)),2)</f>
        <v>#VALUE!</v>
      </c>
      <c r="V157" s="108"/>
      <c r="W157" s="108" t="e">
        <f>ROUND(([2]!HsGetValue("FCC","Scenario#"&amp;$B$2,"Years#"&amp;$B$4,"Period#"&amp;$B$3,"View#"&amp;$B$10,"Consolidation#"&amp;$B$13,"Data Source#"&amp;$B$11,"Intercompany#"&amp;$B$14,"Movement#"&amp;$B$12,"Custom1#"&amp;$B$6,"Custom2#"&amp;$B$7,"Custom3#"&amp;$B$8,"Custom4#"&amp;$B$9,"Entity#"&amp;$B157,"Account#"&amp;$W$15)),2)</f>
        <v>#VALUE!</v>
      </c>
      <c r="X157" s="108" t="e">
        <f>ROUND(([2]!HsGetValue("FCC","Scenario#"&amp;$B$2,"Years#"&amp;$B$4,"Period#"&amp;$B$3,"View#"&amp;$B$10,"Consolidation#"&amp;$B$13,"Data Source#"&amp;$B$11,"Intercompany#"&amp;$B$14,"Movement#"&amp;$B$12,"Custom1#"&amp;$B$6,"Custom2#"&amp;$B$7,"Custom3#"&amp;$B$8,"Custom4#"&amp;$B$9,"Entity#"&amp;$B157,"Account#"&amp;$X$15)),2)</f>
        <v>#VALUE!</v>
      </c>
      <c r="Y157" s="108" t="e">
        <f>ROUND(([2]!HsGetValue("FCC","Scenario#"&amp;$B$2,"Years#"&amp;$B$4,"Period#"&amp;$B$3,"View#"&amp;$B$10,"Consolidation#"&amp;$B$13,"Data Source#"&amp;$B$11,"Intercompany#"&amp;$B$14,"Movement#"&amp;$B$12,"Custom1#"&amp;$B$6,"Custom2#"&amp;$B$7,"Custom3#"&amp;$B$8,"Custom4#"&amp;$B$9,"Entity#"&amp;$B157,"Account#"&amp;$Y$15)+[2]!HsGetValue("FCC","Scenario#"&amp;$B$2,"Years#"&amp;$B$4,"Period#"&amp;$B$3,"View#"&amp;$B$10,"Consolidation#"&amp;$B$13,"Data Source#"&amp;$B$11,"Intercompany#"&amp;$B$14,"Movement#"&amp;$B$12,"Custom1#"&amp;$B$6,"Custom2#"&amp;$B$7,"Custom3#"&amp;$B$8,"Custom4#"&amp;$B$9,"Entity#"&amp;$B157,"Account#"&amp;$Y$16)),2)</f>
        <v>#VALUE!</v>
      </c>
    </row>
    <row r="158" spans="1:25" ht="15" customHeight="1">
      <c r="A158" t="s">
        <v>387</v>
      </c>
      <c r="B158" t="s">
        <v>263</v>
      </c>
      <c r="C158" s="30" t="s">
        <v>201</v>
      </c>
      <c r="D158" s="30" t="s">
        <v>166</v>
      </c>
      <c r="E158" t="s">
        <v>149</v>
      </c>
      <c r="F158" s="22" t="e">
        <f t="shared" si="17"/>
        <v>#VALUE!</v>
      </c>
      <c r="G158" s="108" t="e">
        <f>ROUND(([2]!HsGetValue("FCC","Scenario#"&amp;$B$2,"Years#"&amp;$B$4,"Period#"&amp;$B$3,"View#"&amp;$B$10,"Consolidation#"&amp;$B$13,"Data Source#"&amp;B$11,"Intercompany#"&amp;$B$14,"Movement#"&amp;$B$12,"Custom1#"&amp;$B$6,"Custom2#"&amp;$B$7,"Custom3#"&amp;$B$8,"Custom4#"&amp;$B$9,"Entity#"&amp;$B158,"Account#"&amp;$G$15)+[2]!HsGetValue("FCC","Scenario#"&amp;$B$2,"Years#"&amp;$B$4,"Period#"&amp;$B$3,"View#"&amp;$B$10,"Consolidation#"&amp;$B$13,"Data Source#"&amp;B$11,"Intercompany#"&amp;$B$14,"Movement#"&amp;$B$12,"Custom1#"&amp;$B$6,"Custom2#"&amp;$B$7,"Custom3#"&amp;$B$8,"Custom4#"&amp;$B$9,"Entity#"&amp;$B158,"Account#"&amp;$G$16)),2)</f>
        <v>#VALUE!</v>
      </c>
      <c r="H158" s="108" t="e">
        <f>ROUND(([2]!HsGetValue("FCC","Scenario#"&amp;$B$2,"Years#"&amp;$B$4,"Period#"&amp;$B$3,"View#"&amp;$B$10,"Consolidation#"&amp;$B$13,"Data Source#"&amp;$B$11,"Intercompany#"&amp;$B$14,"Movement#"&amp;$B$12,"Custom1#"&amp;$B$6,"Custom2#"&amp;$B$7,"Custom3#"&amp;$B$8,"Custom4#"&amp;$B$9,"Entity#"&amp;$B158,"Account#"&amp;$H$15)+[2]!HsGetValue("FCC","Scenario#"&amp;$B$2,"Years#"&amp;$B$4,"Period#"&amp;$B$3,"View#"&amp;$B$10,"Consolidation#"&amp;$B$13,"Data Source#"&amp;$B$11,"Intercompany#"&amp;$B$14,"Movement#"&amp;$B$12,"Custom1#"&amp;$B$6,"Custom2#"&amp;$B$7,"Custom3#"&amp;$B$8,"Custom4#"&amp;$B$9,"Entity#"&amp;$B158,"Account#"&amp;$H$16)),2)</f>
        <v>#VALUE!</v>
      </c>
      <c r="I158" s="108" t="e">
        <f>ROUND(([2]!HsGetValue("FCC","Scenario#"&amp;$B$2,"Years#"&amp;$B$4,"Period#"&amp;$B$3,"View#"&amp;$B$10,"Consolidation#"&amp;$B$13,"Data Source#"&amp;$B$11,"Intercompany#"&amp;$B$14,"Movement#"&amp;$B$12,"Custom1#"&amp;$B$6,"Custom2#"&amp;$B$7,"Custom3#"&amp;$B$8,"Custom4#"&amp;$B$9,"Entity#"&amp;$B158,"Account#"&amp;$I$15)+[2]!HsGetValue("FCC","Scenario#"&amp;$B$2,"Years#"&amp;$B$4,"Period#"&amp;$B$3,"View#"&amp;$B$10,"Consolidation#"&amp;$B$13,"Data Source#"&amp;$B$11,"Intercompany#"&amp;$B$14,"Movement#"&amp;$B$12,"Custom1#"&amp;$B$6,"Custom2#"&amp;$B$7,"Custom3#"&amp;$B$8,"Custom4#"&amp;$B$9,"Entity#"&amp;$B158,"Account#"&amp;$I$16)+[2]!HsGetValue("FCC","Scenario#"&amp;$B$2,"Years#"&amp;$B$4,"Period#"&amp;$B$3,"View#"&amp;$B$10,"Consolidation#"&amp;$B$13,"Data Source#"&amp;$B$11,"Intercompany#"&amp;$B$14,"Movement#"&amp;$B$12,"Custom1#"&amp;$B$6,"Custom2#"&amp;$B$7,"Custom3#"&amp;$B$8,"Custom4#"&amp;$B$9,"Entity#"&amp;$B158,"Account#"&amp;$I$17)),2)</f>
        <v>#VALUE!</v>
      </c>
      <c r="J158" s="24" t="e">
        <f>ROUND(([2]!HsGetValue("FCC","Scenario#"&amp;$B$2,"Years#"&amp;$B$4,"Period#"&amp;$B$3,"View#"&amp;$B$10,"Consolidation#"&amp;$B$13,"Data Source#"&amp;$B$11,"Intercompany#"&amp;$B$14,"Movement#"&amp;$B$12,"Custom1#"&amp;$B$6,"Custom2#"&amp;$B$7,"Custom3#"&amp;$B$8,"Custom4#"&amp;$B$9,"Entity#"&amp;$B158,"Account#"&amp;$J$15)+[2]!HsGetValue("FCC","Scenario#"&amp;$B$2,"Years#"&amp;$B$4,"Period#"&amp;$B$3,"View#"&amp;$B$10,"Consolidation#"&amp;$B$13,"Data Source#"&amp;$B$11,"Intercompany#"&amp;$B$14,"Movement#"&amp;$B$12,"Custom1#"&amp;$B$6,"Custom2#"&amp;$B$7,"Custom3#"&amp;$B$8,"Custom4#"&amp;$B$9,"Entity#"&amp;$B158,"Account#"&amp;$J$16)),2)</f>
        <v>#VALUE!</v>
      </c>
      <c r="K158" s="189" t="e">
        <f>ROUND(([2]!HsGetValue("FCC","Scenario#"&amp;$B$2,"Years#"&amp;$B$4,"Period#"&amp;$B$3,"View#"&amp;$B$10,"Consolidation#"&amp;$B$13,"Data Source#"&amp;$B$11,"Intercompany#"&amp;$B$14,"Movement#"&amp;$B$12,"Custom1#"&amp;$B$6,"Custom2#"&amp;$B$7,"Custom3#"&amp;$B$8,"Custom4#"&amp;$B$9,"Entity#"&amp;$B158,"Account#"&amp;$K$15)+[2]!HsGetValue("FCC","Scenario#"&amp;$B$2,"Years#"&amp;$B$4,"Period#"&amp;$B$3,"View#"&amp;$B$10,"Consolidation#"&amp;$B$13,"Data Source#"&amp;$B$11,"Intercompany#"&amp;$B$14,"Movement#"&amp;$B$12,"Custom1#"&amp;$B$6,"Custom2#"&amp;$B$7,"Custom3#"&amp;$B$8,"Custom4#"&amp;$B$9,"Entity#"&amp;$B158,"Account#"&amp;$K$16)+[2]!HsGetValue("FCC","Scenario#"&amp;$B$2,"Years#"&amp;$B$4,"Period#"&amp;$B$3,"View#"&amp;$B$10,"Consolidation#"&amp;$B$13,"Data Source#"&amp;$B$11,"Intercompany#"&amp;$B$14,"Movement#"&amp;$B$12,"Custom1#"&amp;$B$6,"Custom2#"&amp;$B$7,"Custom3#"&amp;$B$8,"Custom4#"&amp;$B$9,"Entity#"&amp;$B158,"Account#"&amp;$K$17)+[2]!HsGetValue("FCC","Scenario#"&amp;$B$2,"Years#"&amp;$B$4,"Period#"&amp;$B$3,"View#"&amp;$B$10,"Consolidation#"&amp;$B$13,"Data Source#"&amp;$B$11,"Intercompany#"&amp;$B$14,"Movement#"&amp;$B$12,"Custom1#"&amp;$B$6,"Custom2#"&amp;$B$7,"Custom3#"&amp;$B$8,"Custom4#"&amp;$B$9,"Entity#"&amp;$B158,"Account#"&amp;$K$18)),2)</f>
        <v>#VALUE!</v>
      </c>
      <c r="L158" s="108" t="e">
        <f>ROUND(([2]!HsGetValue("FCC","Scenario#"&amp;$B$2,"Years#"&amp;$B$4,"Period#"&amp;$B$3,"View#"&amp;$B$10,"Consolidation#"&amp;$B$13,"Data Source#"&amp;$B$11,"Intercompany#"&amp;$B$14,"Movement#"&amp;$B$12,"Custom1#"&amp;$B$6,"Custom2#"&amp;$B$7,"Custom3#"&amp;$B$8,"Custom4#"&amp;$B$9,"Entity#"&amp;$B158,"Account#"&amp;$L$17)+[2]!HsGetValue("FCC","Scenario#"&amp;$B$2,"Years#"&amp;$B$4,"Period#"&amp;$B$3,"View#"&amp;$B$10,"Consolidation#"&amp;$B$13,"Data Source#"&amp;$B$11,"Intercompany#"&amp;$B$14,"Movement#"&amp;$B$12,"Custom1#"&amp;$B$6,"Custom2#"&amp;$B$7,"Custom3#"&amp;$B$8,"Custom4#"&amp;$B$9,"Entity#"&amp;$B158,"Account#"&amp;$L$18)),2)</f>
        <v>#VALUE!</v>
      </c>
      <c r="M158" s="108" t="e">
        <f>ROUND(([2]!HsGetValue("FCC","Scenario#"&amp;$B$2,"Years#"&amp;$B$4,"Period#"&amp;$B$3,"View#"&amp;$B$10,"Consolidation#"&amp;$B$13,"Data Source#"&amp;$B$11,"Intercompany#"&amp;$B$14,"Movement#"&amp;$B$12,"Custom1#"&amp;$B$6,"Custom2#"&amp;$B$7,"Custom3#"&amp;$B$8,"Custom4#"&amp;$B$9,"Entity#"&amp;$B158,"Account#"&amp;$M$15)+[2]!HsGetValue("FCC","Scenario#"&amp;$B$2,"Years#"&amp;$B$4,"Period#"&amp;$B$3,"View#"&amp;$B$10,"Consolidation#"&amp;$B$13,"Data Source#"&amp;$B$11,"Intercompany#"&amp;$B$14,"Movement#"&amp;$B$12,"Custom1#"&amp;$B$6,"Custom2#"&amp;$B$7,"Custom3#"&amp;$B$8,"Custom4#"&amp;$B$9,"Entity#"&amp;$B158,"Account#"&amp;$M$16)),2)</f>
        <v>#VALUE!</v>
      </c>
      <c r="N158" s="189" t="e">
        <f>ROUND(([2]!HsGetValue("FCC","Scenario#"&amp;$B$2,"Years#"&amp;$B$4,"Period#"&amp;$B$3,"View#"&amp;$B$10,"Consolidation#"&amp;$B$13,"Data Source#"&amp;$B$11,"Intercompany#"&amp;$B$14,"Movement#"&amp;$B$12,"Custom1#"&amp;$B$6,"Custom2#"&amp;$B$7,"Custom3#"&amp;$B$8,"Custom4#"&amp;$B$9,"Entity#"&amp;$B158,"Account#"&amp;$N$16)+[2]!HsGetValue("FCC","Scenario#"&amp;$B$2,"Years#"&amp;$B$4,"Period#"&amp;$B$3,"View#"&amp;$B$10,"Consolidation#"&amp;$B$13,"Data Source#"&amp;$B$11,"Intercompany#"&amp;$B$14,"Movement#"&amp;$B$12,"Custom1#"&amp;$B$6,"Custom2#"&amp;$B$7,"Custom3#"&amp;$B$8,"Custom4#"&amp;$B$9,"Entity#"&amp;$B158,"Account#"&amp;$N$17)+[2]!HsGetValue("FCC","Scenario#"&amp;$B$2,"Years#"&amp;$B$4,"Period#"&amp;$B$3,"View#"&amp;$B$10,"Consolidation#"&amp;$B$13,"Data Source#"&amp;$B$11,"Intercompany#"&amp;$B$14,"Movement#"&amp;$B$12,"Custom1#"&amp;$B$6,"Custom2#"&amp;$B$7,"Custom3#"&amp;$B$8,"Custom4#"&amp;$B$9,"Entity#"&amp;$B158,"Account#"&amp;$N$18)),2)</f>
        <v>#VALUE!</v>
      </c>
      <c r="O158" s="189" t="e">
        <f>ROUND(([2]!HsGetValue("FCC","Scenario#"&amp;$B$2,"Years#"&amp;$B$4,"Period#"&amp;$B$3,"View#"&amp;$B$10,"Consolidation#"&amp;$B$13,"Data Source#"&amp;$B$11,"Intercompany#"&amp;$B$14,"Movement#"&amp;$B$12,"Custom1#"&amp;$B$6,"Custom2#"&amp;$B$7,"Custom3#"&amp;$B$8,"Custom4#"&amp;$B$9,"Entity#"&amp;$B158,"Account#"&amp;$O$15)),2)</f>
        <v>#VALUE!</v>
      </c>
      <c r="P158" s="108" t="e">
        <f>ROUND(([2]!HsGetValue("FCC","Scenario#"&amp;$B$2,"Years#"&amp;$B$4,"Period#"&amp;$B$3,"View#"&amp;$B$10,"Consolidation#"&amp;$B$13,"Data Source#"&amp;$B$11,"Intercompany#"&amp;$B$14,"Movement#"&amp;$B$12,"Custom1#"&amp;$B$6,"Custom2#"&amp;$B$7,"Custom3#"&amp;$B$8,"Custom4#"&amp;$B$9,"Entity#"&amp;$B158,"Account#"&amp;$P$15)+[2]!HsGetValue("FCC","Scenario#"&amp;$B$2,"Years#"&amp;$B$4,"Period#"&amp;$B$3,"View#"&amp;$B$10,"Consolidation#"&amp;$B$13,"Data Source#"&amp;$B$11,"Intercompany#"&amp;$B$14,"Movement#"&amp;$B$12,"Custom1#"&amp;$B$6,"Custom2#"&amp;$B$7,"Custom3#"&amp;$B$8,"Custom4#"&amp;$B$9,"Entity#"&amp;$B158,"Account#"&amp;$P$16)),2)</f>
        <v>#VALUE!</v>
      </c>
      <c r="Q158" s="108" t="e">
        <f>ROUND(([2]!HsGetValue("FCC","Scenario#"&amp;$B$2,"Years#"&amp;$B$4,"Period#"&amp;$B$3,"View#"&amp;$B$10,"Consolidation#"&amp;$B$13,"Data Source#"&amp;$B$11,"Intercompany#"&amp;$B$14,"Movement#"&amp;$B$12,"Custom1#"&amp;$B$6,"Custom2#"&amp;$B$7,"Custom3#"&amp;$B$8,"Custom4#"&amp;$B$9,"Entity#"&amp;$B158,"Account#"&amp;$Q$15)+[2]!HsGetValue("FCC","Scenario#"&amp;$B$2,"Years#"&amp;$B$4,"Period#"&amp;$B$3,"View#"&amp;$B$10,"Consolidation#"&amp;$B$13,"Data Source#"&amp;$B$11,"Intercompany#"&amp;$B$14,"Movement#"&amp;$B$12,"Custom1#"&amp;$B$6,"Custom2#"&amp;$B$7,"Custom3#"&amp;$B$8,"Custom4#"&amp;$B$9,"Entity#"&amp;$B158,"Account#"&amp;$Q$16)),2)</f>
        <v>#VALUE!</v>
      </c>
      <c r="R158" s="108" t="e">
        <f>ROUND(([2]!HsGetValue("FCC","Scenario#"&amp;$B$2,"Years#"&amp;$B$4,"Period#"&amp;$B$3,"View#"&amp;$B$10,"Consolidation#"&amp;$B$13,"Data Source#"&amp;$B$11,"Intercompany#"&amp;$B$14,"Movement#"&amp;$B$12,"Custom1#"&amp;$B$6,"Custom2#"&amp;$B$7,"Custom3#"&amp;$B$8,"Custom4#"&amp;$B$9,"Entity#"&amp;$B158,"Account#"&amp;$R$15)+[2]!HsGetValue("FCC","Scenario#"&amp;$B$2,"Years#"&amp;$B$4,"Period#"&amp;$B$3,"View#"&amp;$B$10,"Consolidation#"&amp;$B$13,"Data Source#"&amp;$B$11,"Intercompany#"&amp;$B$14,"Movement#"&amp;$B$12,"Custom1#"&amp;$B$6,"Custom2#"&amp;$B$7,"Custom3#"&amp;$B$8,"Custom4#"&amp;$B$9,"Entity#"&amp;$B158,"Account#"&amp;$R$16)),2)</f>
        <v>#VALUE!</v>
      </c>
      <c r="S158" s="108" t="e">
        <f>ROUND(([2]!HsGetValue("FCC","Scenario#"&amp;$B$2,"Years#"&amp;$B$4,"Period#"&amp;$B$3,"View#"&amp;$B$10,"Consolidation#"&amp;$B$13,"Data Source#"&amp;$B$11,"Intercompany#"&amp;$B$14,"Movement#"&amp;$B$12,"Custom1#"&amp;$B$6,"Custom2#"&amp;$B$7,"Custom3#"&amp;$B$8,"Custom4#"&amp;$B$9,"Entity#"&amp;$B158,"Account#"&amp;$S$15)),2)</f>
        <v>#VALUE!</v>
      </c>
      <c r="T158" s="108" t="e">
        <f>ROUND(([2]!HsGetValue("FCC","Scenario#"&amp;$B$2,"Years#"&amp;$B$4,"Period#"&amp;$B$3,"View#"&amp;$B$10,"Consolidation#"&amp;$B$13,"Data Source#"&amp;$B$11,"Intercompany#"&amp;$B$14,"Movement#"&amp;$B$12,"Custom1#"&amp;$B$6,"Custom2#"&amp;$B$7,"Custom3#"&amp;$B$8,"Custom4#"&amp;$B$9,"Entity#"&amp;$B158,"Account#"&amp;$T$15)),2)</f>
        <v>#VALUE!</v>
      </c>
      <c r="U158" s="108" t="e">
        <f>ROUND(([2]!HsGetValue("FCC","Scenario#"&amp;$B$2,"Years#"&amp;$B$4,"Period#"&amp;$B$3,"View#"&amp;$B$10,"Consolidation#"&amp;$B$13,"Data Source#"&amp;$B$11,"Intercompany#"&amp;$B$14,"Movement#"&amp;$B$12,"Custom1#"&amp;$B$6,"Custom2#"&amp;$B$7,"Custom3#"&amp;$B$8,"Custom4#"&amp;$B$9,"Entity#"&amp;$B158,"Account#"&amp;$U$15)),2)</f>
        <v>#VALUE!</v>
      </c>
      <c r="V158" s="108"/>
      <c r="W158" s="108" t="e">
        <f>ROUND(([2]!HsGetValue("FCC","Scenario#"&amp;$B$2,"Years#"&amp;$B$4,"Period#"&amp;$B$3,"View#"&amp;$B$10,"Consolidation#"&amp;$B$13,"Data Source#"&amp;$B$11,"Intercompany#"&amp;$B$14,"Movement#"&amp;$B$12,"Custom1#"&amp;$B$6,"Custom2#"&amp;$B$7,"Custom3#"&amp;$B$8,"Custom4#"&amp;$B$9,"Entity#"&amp;$B158,"Account#"&amp;$W$15)),2)</f>
        <v>#VALUE!</v>
      </c>
      <c r="X158" s="108" t="e">
        <f>ROUND(([2]!HsGetValue("FCC","Scenario#"&amp;$B$2,"Years#"&amp;$B$4,"Period#"&amp;$B$3,"View#"&amp;$B$10,"Consolidation#"&amp;$B$13,"Data Source#"&amp;$B$11,"Intercompany#"&amp;$B$14,"Movement#"&amp;$B$12,"Custom1#"&amp;$B$6,"Custom2#"&amp;$B$7,"Custom3#"&amp;$B$8,"Custom4#"&amp;$B$9,"Entity#"&amp;$B158,"Account#"&amp;$X$15)),2)</f>
        <v>#VALUE!</v>
      </c>
      <c r="Y158" s="108" t="e">
        <f>ROUND(([2]!HsGetValue("FCC","Scenario#"&amp;$B$2,"Years#"&amp;$B$4,"Period#"&amp;$B$3,"View#"&amp;$B$10,"Consolidation#"&amp;$B$13,"Data Source#"&amp;$B$11,"Intercompany#"&amp;$B$14,"Movement#"&amp;$B$12,"Custom1#"&amp;$B$6,"Custom2#"&amp;$B$7,"Custom3#"&amp;$B$8,"Custom4#"&amp;$B$9,"Entity#"&amp;$B158,"Account#"&amp;$Y$15)+[2]!HsGetValue("FCC","Scenario#"&amp;$B$2,"Years#"&amp;$B$4,"Period#"&amp;$B$3,"View#"&amp;$B$10,"Consolidation#"&amp;$B$13,"Data Source#"&amp;$B$11,"Intercompany#"&amp;$B$14,"Movement#"&amp;$B$12,"Custom1#"&amp;$B$6,"Custom2#"&amp;$B$7,"Custom3#"&amp;$B$8,"Custom4#"&amp;$B$9,"Entity#"&amp;$B158,"Account#"&amp;$Y$16)),2)</f>
        <v>#VALUE!</v>
      </c>
    </row>
    <row r="159" spans="1:25" ht="15" customHeight="1">
      <c r="C159" s="25" t="s">
        <v>168</v>
      </c>
      <c r="D159" s="26" t="s">
        <v>169</v>
      </c>
      <c r="E159" s="27" t="s">
        <v>170</v>
      </c>
      <c r="F159" s="28" t="e">
        <f t="shared" ref="F159:Y159" si="18">SUM(F154:F158)</f>
        <v>#VALUE!</v>
      </c>
      <c r="G159" s="28" t="e">
        <f t="shared" si="18"/>
        <v>#VALUE!</v>
      </c>
      <c r="H159" s="28" t="e">
        <f t="shared" si="18"/>
        <v>#VALUE!</v>
      </c>
      <c r="I159" s="28" t="e">
        <f t="shared" si="18"/>
        <v>#VALUE!</v>
      </c>
      <c r="J159" s="28" t="e">
        <f t="shared" si="18"/>
        <v>#VALUE!</v>
      </c>
      <c r="K159" s="28" t="e">
        <f t="shared" si="18"/>
        <v>#VALUE!</v>
      </c>
      <c r="L159" s="28" t="e">
        <f t="shared" ref="L159" si="19">SUM(L154:L158)</f>
        <v>#VALUE!</v>
      </c>
      <c r="M159" s="28" t="e">
        <f t="shared" si="18"/>
        <v>#VALUE!</v>
      </c>
      <c r="N159" s="28" t="e">
        <f t="shared" si="18"/>
        <v>#VALUE!</v>
      </c>
      <c r="O159" s="28" t="e">
        <f t="shared" ref="O159" si="20">SUM(O154:O158)</f>
        <v>#VALUE!</v>
      </c>
      <c r="P159" s="28" t="e">
        <f t="shared" si="18"/>
        <v>#VALUE!</v>
      </c>
      <c r="Q159" s="28" t="e">
        <f t="shared" si="18"/>
        <v>#VALUE!</v>
      </c>
      <c r="R159" s="28" t="e">
        <f t="shared" si="18"/>
        <v>#VALUE!</v>
      </c>
      <c r="S159" s="28" t="e">
        <f t="shared" si="18"/>
        <v>#VALUE!</v>
      </c>
      <c r="T159" s="28" t="e">
        <f t="shared" si="18"/>
        <v>#VALUE!</v>
      </c>
      <c r="U159" s="28" t="e">
        <f t="shared" si="18"/>
        <v>#VALUE!</v>
      </c>
      <c r="V159" s="28">
        <f t="shared" si="18"/>
        <v>0</v>
      </c>
      <c r="W159" s="28" t="e">
        <f t="shared" si="18"/>
        <v>#VALUE!</v>
      </c>
      <c r="X159" s="28" t="e">
        <f t="shared" si="18"/>
        <v>#VALUE!</v>
      </c>
      <c r="Y159" s="28" t="e">
        <f t="shared" si="18"/>
        <v>#VALUE!</v>
      </c>
    </row>
    <row r="160" spans="1:25" ht="15" customHeight="1">
      <c r="B160" s="1" t="s">
        <v>648</v>
      </c>
      <c r="C160" s="25"/>
      <c r="D160" s="26"/>
      <c r="E160" s="27" t="s">
        <v>367</v>
      </c>
      <c r="F160" s="28">
        <v>147649000</v>
      </c>
      <c r="G160" s="28"/>
      <c r="H160" s="290" t="e">
        <f>ROUND(([2]!HsGetValue("FCC","Scenario#"&amp;$B$2,"Years#"&amp;$B$4,"Period#"&amp;$B$3,"View#"&amp;$B$10,"Consolidation#"&amp;$B$13,"Data Source#"&amp;$B$11,"Intercompany#"&amp;$B$14,"Movement#"&amp;$B$12,"Custom1#"&amp;$B$6,"Custom2#"&amp;$B$7,"Custom3#"&amp;$B$8,"Custom4#"&amp;$B$9,"Entity#"&amp;$B160,"Account#"&amp;$H$15)+[2]!HsGetValue("FCC","Scenario#"&amp;$B$2,"Years#"&amp;$B$4,"Period#"&amp;$B$3,"View#"&amp;$B$10,"Consolidation#"&amp;$B$13,"Data Source#"&amp;$B$11,"Intercompany#"&amp;$B$14,"Movement#"&amp;$B$12,"Custom1#"&amp;$B$6,"Custom2#"&amp;$B$7,"Custom3#"&amp;$B$8,"Custom4#"&amp;$B$9,"Entity#"&amp;$B160,"Account#"&amp;$H$16)),2)</f>
        <v>#VALUE!</v>
      </c>
      <c r="I160" s="290" t="e">
        <f>ROUND(([2]!HsGetValue("FCC","Scenario#"&amp;$B$2,"Years#"&amp;$B$4,"Period#"&amp;$B$3,"View#"&amp;$B$10,"Consolidation#"&amp;$B$13,"Data Source#"&amp;$B$11,"Intercompany#"&amp;$B$14,"Movement#"&amp;$B$12,"Custom1#"&amp;$B$6,"Custom2#"&amp;$B$7,"Custom3#"&amp;$B$8,"Custom4#"&amp;$B$9,"Entity#"&amp;$B160,"Account#"&amp;$I$15)+[2]!HsGetValue("FCC","Scenario#"&amp;$B$2,"Years#"&amp;$B$4,"Period#"&amp;$B$3,"View#"&amp;$B$10,"Consolidation#"&amp;$B$13,"Data Source#"&amp;$B$11,"Intercompany#"&amp;$B$14,"Movement#"&amp;$B$12,"Custom1#"&amp;$B$6,"Custom2#"&amp;$B$7,"Custom3#"&amp;$B$8,"Custom4#"&amp;$B$9,"Entity#"&amp;$B160,"Account#"&amp;$I$16)+[2]!HsGetValue("FCC","Scenario#"&amp;$B$2,"Years#"&amp;$B$4,"Period#"&amp;$B$3,"View#"&amp;$B$10,"Consolidation#"&amp;$B$13,"Data Source#"&amp;$B$11,"Intercompany#"&amp;$B$14,"Movement#"&amp;$B$12,"Custom1#"&amp;$B$6,"Custom2#"&amp;$B$7,"Custom3#"&amp;$B$8,"Custom4#"&amp;$B$9,"Entity#"&amp;$B160,"Account#"&amp;$I$17)),2)</f>
        <v>#VALUE!</v>
      </c>
      <c r="J160" s="290" t="e">
        <f>ROUND(([2]!HsGetValue("FCC","Scenario#"&amp;$B$2,"Years#"&amp;$B$4,"Period#"&amp;$B$3,"View#"&amp;$B$10,"Consolidation#"&amp;$B$13,"Data Source#"&amp;$B$11,"Intercompany#"&amp;$B$14,"Movement#"&amp;$B$12,"Custom1#"&amp;$B$6,"Custom2#"&amp;$B$7,"Custom3#"&amp;$B$8,"Custom4#"&amp;$B$9,"Entity#"&amp;$B160,"Account#"&amp;$J$15)+[2]!HsGetValue("FCC","Scenario#"&amp;$B$2,"Years#"&amp;$B$4,"Period#"&amp;$B$3,"View#"&amp;$B$10,"Consolidation#"&amp;$B$13,"Data Source#"&amp;$B$11,"Intercompany#"&amp;$B$14,"Movement#"&amp;$B$12,"Custom1#"&amp;$B$6,"Custom2#"&amp;$B$7,"Custom3#"&amp;$B$8,"Custom4#"&amp;$B$9,"Entity#"&amp;$B160,"Account#"&amp;$J$16)),2)</f>
        <v>#VALUE!</v>
      </c>
      <c r="K160" s="290">
        <v>109762000</v>
      </c>
      <c r="L160" s="290">
        <v>24836000</v>
      </c>
      <c r="M160" s="290" t="e">
        <f>ROUND(([2]!HsGetValue("FCC","Scenario#"&amp;$B$2,"Years#"&amp;$B$4,"Period#"&amp;$B$3,"View#"&amp;$B$10,"Consolidation#"&amp;$B$13,"Data Source#"&amp;$B$11,"Intercompany#"&amp;$B$14,"Movement#"&amp;$B$12,"Custom1#"&amp;$B$6,"Custom2#"&amp;$B$7,"Custom3#"&amp;$B$8,"Custom4#"&amp;$B$9,"Entity#"&amp;$B160,"Account#"&amp;$M$17)+[2]!HsGetValue("FCC","Scenario#"&amp;$B$2,"Years#"&amp;$B$4,"Period#"&amp;$B$3,"View#"&amp;$B$10,"Consolidation#"&amp;$B$13,"Data Source#"&amp;$B$11,"Intercompany#"&amp;$B$14,"Movement#"&amp;$B$12,"Custom1#"&amp;$B$6,"Custom2#"&amp;$B$7,"Custom3#"&amp;$B$8,"Custom4#"&amp;$B$9,"Entity#"&amp;$B160,"Account#"&amp;$M$18)),2)+ROUND(([2]!HsGetValue("FCC","Scenario#"&amp;$B$2,"Years#"&amp;$B$4,"Period#"&amp;$B$3,"View#"&amp;$B$10,"Consolidation#"&amp;$B$13,"Data Source#"&amp;$B$11,"Intercompany#"&amp;$B$14,"Movement#"&amp;$B$12,"Custom1#"&amp;$B$6,"Custom2#"&amp;$B$7,"Custom3#"&amp;$B$8,"Custom4#"&amp;$B$9,"Entity#"&amp;$B160,"Account#"&amp;$M$15)+[2]!HsGetValue("FCC","Scenario#"&amp;$B$2,"Years#"&amp;$B$4,"Period#"&amp;$B$3,"View#"&amp;$B$10,"Consolidation#"&amp;$B$13,"Data Source#"&amp;$B$11,"Intercompany#"&amp;$B$14,"Movement#"&amp;$B$12,"Custom1#"&amp;$B$6,"Custom2#"&amp;$B$7,"Custom3#"&amp;$B$8,"Custom4#"&amp;$B$9,"Entity#"&amp;$B160,"Account#"&amp;$M$16)),2)</f>
        <v>#VALUE!</v>
      </c>
      <c r="N160" s="290" t="e">
        <f>ROUND(([2]!HsGetValue("FCC","Scenario#"&amp;$B$2,"Years#"&amp;$B$4,"Period#"&amp;$B$3,"View#"&amp;$B$10,"Consolidation#"&amp;$B$13,"Data Source#"&amp;$B$11,"Intercompany#"&amp;$B$14,"Movement#"&amp;$B$12,"Custom1#"&amp;$B$6,"Custom2#"&amp;$B$7,"Custom3#"&amp;$B$8,"Custom4#"&amp;$B$9,"Entity#"&amp;$B160,"Account#"&amp;$N$12)+[2]!HsGetValue("FCC","Scenario#"&amp;$B$2,"Years#"&amp;$B$4,"Period#"&amp;$B$3,"View#"&amp;$B$10,"Consolidation#"&amp;$B$13,"Data Source#"&amp;$B$11,"Intercompany#"&amp;$B$14,"Movement#"&amp;$B$12,"Custom1#"&amp;$B$6,"Custom2#"&amp;$B$7,"Custom3#"&amp;$B$8,"Custom4#"&amp;$B$9,"Entity#"&amp;$B160,"Account#"&amp;$N$13)+[2]!HsGetValue("FCC","Scenario#"&amp;$B$2,"Years#"&amp;$B$4,"Period#"&amp;$B$3,"View#"&amp;$B$10,"Consolidation#"&amp;$B$13,"Data Source#"&amp;$B$11,"Intercompany#"&amp;$B$14,"Movement#"&amp;$B$12,"Custom1#"&amp;$B$6,"Custom2#"&amp;$B$7,"Custom3#"&amp;$B$8,"Custom4#"&amp;$B$9,"Entity#"&amp;$B160,"Account#"&amp;$N$14)+[2]!HsGetValue("FCC","Scenario#"&amp;$B$2,"Years#"&amp;$B$4,"Period#"&amp;$B$3,"View#"&amp;$B$10,"Consolidation#"&amp;$B$13,"Data Source#"&amp;$B$11,"Intercompany#"&amp;$B$14,"Movement#"&amp;$B$12,"Custom1#"&amp;$B$6,"Custom2#"&amp;$B$7,"Custom3#"&amp;$B$8,"Custom4#"&amp;$B$9,"Entity#"&amp;$B160,"Account#"&amp;$N$15)+[2]!HsGetValue("FCC","Scenario#"&amp;$B$2,"Years#"&amp;$B$4,"Period#"&amp;$B$3,"View#"&amp;$B$10,"Consolidation#"&amp;$B$13,"Data Source#"&amp;$B$11,"Intercompany#"&amp;$B$14,"Movement#"&amp;$B$12,"Custom1#"&amp;$B$6,"Custom2#"&amp;$B$7,"Custom3#"&amp;$B$8,"Custom4#"&amp;$B$9,"Entity#"&amp;$B160,"Account#"&amp;$N$16)+[2]!HsGetValue("FCC","Scenario#"&amp;$B$2,"Years#"&amp;$B$4,"Period#"&amp;$B$3,"View#"&amp;$B$10,"Consolidation#"&amp;$B$13,"Data Source#"&amp;$B$11,"Intercompany#"&amp;$B$14,"Movement#"&amp;$B$12,"Custom1#"&amp;$B$6,"Custom2#"&amp;$B$7,"Custom3#"&amp;$B$8,"Custom4#"&amp;$B$9,"Entity#"&amp;$B160,"Account#"&amp;$N$17)+[2]!HsGetValue("FCC","Scenario#"&amp;$B$2,"Years#"&amp;$B$4,"Period#"&amp;$B$3,"View#"&amp;$B$10,"Consolidation#"&amp;$B$13,"Data Source#"&amp;$B$11,"Intercompany#"&amp;$B$14,"Movement#"&amp;$B$12,"Custom1#"&amp;$B$6,"Custom2#"&amp;$B$7,"Custom3#"&amp;$B$8,"Custom4#"&amp;$B$9,"Entity#"&amp;$B160,"Account#"&amp;$N$18)),2)</f>
        <v>#VALUE!</v>
      </c>
      <c r="O160" s="290" t="e">
        <f>ROUND(([2]!HsGetValue("FCC","Scenario#"&amp;$B$2,"Years#"&amp;$B$4,"Period#"&amp;$B$3,"View#"&amp;$B$10,"Consolidation#"&amp;$B$13,"Data Source#"&amp;$B$11,"Intercompany#"&amp;$B$14,"Movement#"&amp;$B$12,"Custom1#"&amp;$B$6,"Custom2#"&amp;$B$7,"Custom3#"&amp;$B$8,"Custom4#"&amp;$B$9,"Entity#"&amp;$B160,"Account#"&amp;$O$15)),2)</f>
        <v>#VALUE!</v>
      </c>
      <c r="P160" s="290" t="e">
        <f>ROUND(([2]!HsGetValue("FCC","Scenario#"&amp;$B$2,"Years#"&amp;$B$4,"Period#"&amp;$B$3,"View#"&amp;$B$10,"Consolidation#"&amp;$B$13,"Data Source#"&amp;$B$11,"Intercompany#"&amp;$B$14,"Movement#"&amp;$B$12,"Custom1#"&amp;$B$6,"Custom2#"&amp;$B$7,"Custom3#"&amp;$B$8,"Custom4#"&amp;$B$9,"Entity#"&amp;$B160,"Account#"&amp;$P$15)+[2]!HsGetValue("FCC","Scenario#"&amp;$B$2,"Years#"&amp;$B$4,"Period#"&amp;$B$3,"View#"&amp;$B$10,"Consolidation#"&amp;$B$13,"Data Source#"&amp;$B$11,"Intercompany#"&amp;$B$14,"Movement#"&amp;$B$12,"Custom1#"&amp;$B$6,"Custom2#"&amp;$B$7,"Custom3#"&amp;$B$8,"Custom4#"&amp;$B$9,"Entity#"&amp;$B160,"Account#"&amp;$P$16)),2)</f>
        <v>#VALUE!</v>
      </c>
      <c r="Q160" s="290" t="e">
        <f>ROUND(([2]!HsGetValue("FCC","Scenario#"&amp;$B$2,"Years#"&amp;$B$4,"Period#"&amp;$B$3,"View#"&amp;$B$10,"Consolidation#"&amp;$B$13,"Data Source#"&amp;$B$11,"Intercompany#"&amp;$B$14,"Movement#"&amp;$B$12,"Custom1#"&amp;$B$6,"Custom2#"&amp;$B$7,"Custom3#"&amp;$B$8,"Custom4#"&amp;$B$9,"Entity#"&amp;$B160,"Account#"&amp;$Q$15)+[2]!HsGetValue("FCC","Scenario#"&amp;$B$2,"Years#"&amp;$B$4,"Period#"&amp;$B$3,"View#"&amp;$B$10,"Consolidation#"&amp;$B$13,"Data Source#"&amp;$B$11,"Intercompany#"&amp;$B$14,"Movement#"&amp;$B$12,"Custom1#"&amp;$B$6,"Custom2#"&amp;$B$7,"Custom3#"&amp;$B$8,"Custom4#"&amp;$B$9,"Entity#"&amp;$B160,"Account#"&amp;$Q$16)),2)</f>
        <v>#VALUE!</v>
      </c>
      <c r="R160" s="290" t="e">
        <f>ROUND(([2]!HsGetValue("FCC","Scenario#"&amp;$B$2,"Years#"&amp;$B$4,"Period#"&amp;$B$3,"View#"&amp;$B$10,"Consolidation#"&amp;$B$13,"Data Source#"&amp;$B$11,"Intercompany#"&amp;$B$14,"Movement#"&amp;$B$12,"Custom1#"&amp;$B$6,"Custom2#"&amp;$B$7,"Custom3#"&amp;$B$8,"Custom4#"&amp;$B$9,"Entity#"&amp;$B160,"Account#"&amp;$R$15)+[2]!HsGetValue("FCC","Scenario#"&amp;$B$2,"Years#"&amp;$B$4,"Period#"&amp;$B$3,"View#"&amp;$B$10,"Consolidation#"&amp;$B$13,"Data Source#"&amp;$B$11,"Intercompany#"&amp;$B$14,"Movement#"&amp;$B$12,"Custom1#"&amp;$B$6,"Custom2#"&amp;$B$7,"Custom3#"&amp;$B$8,"Custom4#"&amp;$B$9,"Entity#"&amp;$B160,"Account#"&amp;$R$16)),2)</f>
        <v>#VALUE!</v>
      </c>
      <c r="S160" s="290" t="e">
        <f>ROUND(([2]!HsGetValue("FCC","Scenario#"&amp;$B$2,"Years#"&amp;$B$4,"Period#"&amp;$B$3,"View#"&amp;$B$10,"Consolidation#"&amp;$B$13,"Data Source#"&amp;$B$11,"Intercompany#"&amp;$B$14,"Movement#"&amp;$B$12,"Custom1#"&amp;$B$6,"Custom2#"&amp;$B$7,"Custom3#"&amp;$B$8,"Custom4#"&amp;$B$9,"Entity#"&amp;$B160,"Account#"&amp;$S$15)),2)</f>
        <v>#VALUE!</v>
      </c>
      <c r="T160" s="290" t="e">
        <f>ROUND(([2]!HsGetValue("FCC","Scenario#"&amp;$B$2,"Years#"&amp;$B$4,"Period#"&amp;$B$3,"View#"&amp;$B$10,"Consolidation#"&amp;$B$13,"Data Source#"&amp;$B$11,"Intercompany#"&amp;$B$14,"Movement#"&amp;$B$12,"Custom1#"&amp;$B$6,"Custom2#"&amp;$B$7,"Custom3#"&amp;$B$8,"Custom4#"&amp;$B$9,"Entity#"&amp;$B160,"Account#"&amp;$T$15)),2)</f>
        <v>#VALUE!</v>
      </c>
      <c r="U160" s="290" t="e">
        <f>ROUND(([2]!HsGetValue("FCC","Scenario#"&amp;$B$2,"Years#"&amp;$B$4,"Period#"&amp;$B$3,"View#"&amp;$B$10,"Consolidation#"&amp;$B$13,"Data Source#"&amp;$B$11,"Intercompany#"&amp;$B$14,"Movement#"&amp;$B$12,"Custom1#"&amp;$B$6,"Custom2#"&amp;$B$7,"Custom3#"&amp;$B$8,"Custom4#"&amp;$B$9,"Entity#"&amp;$B160,"Account#"&amp;$U$15)),2)</f>
        <v>#VALUE!</v>
      </c>
      <c r="V160" s="290"/>
      <c r="W160" s="290" t="e">
        <f>ROUND(([2]!HsGetValue("FCC","Scenario#"&amp;$B$2,"Years#"&amp;$B$4,"Period#"&amp;$B$3,"View#"&amp;$B$10,"Consolidation#"&amp;$B$13,"Data Source#"&amp;$B$11,"Intercompany#"&amp;$B$14,"Movement#"&amp;$B$12,"Custom1#"&amp;$B$6,"Custom2#"&amp;$B$7,"Custom3#"&amp;$B$8,"Custom4#"&amp;$B$9,"Entity#"&amp;$B160,"Account#"&amp;$W$15)),2)</f>
        <v>#VALUE!</v>
      </c>
      <c r="X160" s="290" t="e">
        <f>ROUND(([2]!HsGetValue("FCC","Scenario#"&amp;$B$2,"Years#"&amp;$B$4,"Period#"&amp;$B$3,"View#"&amp;$B$10,"Consolidation#"&amp;$B$13,"Data Source#"&amp;$B$11,"Intercompany#"&amp;$B$14,"Movement#"&amp;$B$12,"Custom1#"&amp;$B$6,"Custom2#"&amp;$B$7,"Custom3#"&amp;$B$8,"Custom4#"&amp;$B$9,"Entity#"&amp;$B160,"Account#"&amp;$X$15)),2)</f>
        <v>#VALUE!</v>
      </c>
      <c r="Y160" s="290" t="e">
        <f>ROUND(([2]!HsGetValue("FCC","Scenario#"&amp;$B$2,"Years#"&amp;$B$4,"Period#"&amp;$B$3,"View#"&amp;$B$10,"Consolidation#"&amp;$B$13,"Data Source#"&amp;$B$11,"Intercompany#"&amp;$B$14,"Movement#"&amp;$B$12,"Custom1#"&amp;$B$6,"Custom2#"&amp;$B$7,"Custom3#"&amp;$B$8,"Custom4#"&amp;$B$9,"Entity#"&amp;$B160,"Account#"&amp;$Y$15)+[2]!HsGetValue("FCC","Scenario#"&amp;$B$2,"Years#"&amp;$B$4,"Period#"&amp;$B$3,"View#"&amp;$B$10,"Consolidation#"&amp;$B$13,"Data Source#"&amp;$B$11,"Intercompany#"&amp;$B$14,"Movement#"&amp;$B$12,"Custom1#"&amp;$B$6,"Custom2#"&amp;$B$7,"Custom3#"&amp;$B$8,"Custom4#"&amp;$B$9,"Entity#"&amp;$B160,"Account#"&amp;$Y$16)),2)</f>
        <v>#VALUE!</v>
      </c>
    </row>
    <row r="161" spans="1:36" ht="15" customHeight="1">
      <c r="C161" s="25"/>
      <c r="D161" s="26"/>
      <c r="E161" s="26"/>
      <c r="F161" s="290" t="e">
        <f>SUM(H160:Y160)-U160</f>
        <v>#VALUE!</v>
      </c>
      <c r="G161" s="28"/>
      <c r="H161" s="290"/>
      <c r="I161" s="290"/>
      <c r="J161" s="290"/>
      <c r="K161" s="290"/>
      <c r="L161" s="290"/>
      <c r="M161" s="290"/>
      <c r="N161" s="290"/>
      <c r="O161" s="290"/>
      <c r="P161" s="290"/>
      <c r="Q161" s="290"/>
      <c r="R161" s="290"/>
      <c r="S161" s="290"/>
      <c r="T161" s="290"/>
      <c r="U161" s="290"/>
      <c r="V161" s="290"/>
      <c r="W161" s="290"/>
      <c r="X161" s="290"/>
      <c r="Y161" s="290"/>
    </row>
    <row r="162" spans="1:36" ht="15" customHeight="1">
      <c r="C162" s="25"/>
      <c r="D162" s="26"/>
      <c r="E162" s="192" t="s">
        <v>218</v>
      </c>
      <c r="F162" s="190" t="e">
        <f>+F159-F160</f>
        <v>#VALUE!</v>
      </c>
      <c r="G162" s="28"/>
      <c r="H162" s="190" t="e">
        <f>H159-H160</f>
        <v>#VALUE!</v>
      </c>
      <c r="I162" s="190" t="e">
        <f t="shared" ref="I162:Y162" si="21">I159-I160</f>
        <v>#VALUE!</v>
      </c>
      <c r="J162" s="190" t="e">
        <f t="shared" si="21"/>
        <v>#VALUE!</v>
      </c>
      <c r="K162" s="190" t="e">
        <f t="shared" si="21"/>
        <v>#VALUE!</v>
      </c>
      <c r="L162" s="190" t="e">
        <f t="shared" si="21"/>
        <v>#VALUE!</v>
      </c>
      <c r="M162" s="190" t="e">
        <f t="shared" si="21"/>
        <v>#VALUE!</v>
      </c>
      <c r="N162" s="190" t="e">
        <f t="shared" si="21"/>
        <v>#VALUE!</v>
      </c>
      <c r="O162" s="190" t="e">
        <f t="shared" si="21"/>
        <v>#VALUE!</v>
      </c>
      <c r="P162" s="190" t="e">
        <f t="shared" si="21"/>
        <v>#VALUE!</v>
      </c>
      <c r="Q162" s="190" t="e">
        <f t="shared" si="21"/>
        <v>#VALUE!</v>
      </c>
      <c r="R162" s="190" t="e">
        <f t="shared" si="21"/>
        <v>#VALUE!</v>
      </c>
      <c r="S162" s="190" t="e">
        <f t="shared" si="21"/>
        <v>#VALUE!</v>
      </c>
      <c r="T162" s="190" t="e">
        <f t="shared" si="21"/>
        <v>#VALUE!</v>
      </c>
      <c r="U162" s="190" t="e">
        <f t="shared" si="21"/>
        <v>#VALUE!</v>
      </c>
      <c r="V162" s="190">
        <f t="shared" si="21"/>
        <v>0</v>
      </c>
      <c r="W162" s="190" t="e">
        <f t="shared" si="21"/>
        <v>#VALUE!</v>
      </c>
      <c r="X162" s="190" t="e">
        <f t="shared" si="21"/>
        <v>#VALUE!</v>
      </c>
      <c r="Y162" s="190" t="e">
        <f t="shared" si="21"/>
        <v>#VALUE!</v>
      </c>
    </row>
    <row r="163" spans="1:36" ht="15" customHeight="1">
      <c r="C163" s="25" t="s">
        <v>171</v>
      </c>
      <c r="D163" s="26"/>
      <c r="E163" s="27" t="s">
        <v>189</v>
      </c>
      <c r="F163" s="28" t="e">
        <f t="shared" ref="F163:Y163" si="22">+F159+F149+F135+F79</f>
        <v>#VALUE!</v>
      </c>
      <c r="G163" s="28" t="e">
        <f t="shared" si="22"/>
        <v>#VALUE!</v>
      </c>
      <c r="H163" s="28" t="e">
        <f t="shared" si="22"/>
        <v>#VALUE!</v>
      </c>
      <c r="I163" s="28" t="e">
        <f t="shared" si="22"/>
        <v>#VALUE!</v>
      </c>
      <c r="J163" s="28" t="e">
        <f t="shared" si="22"/>
        <v>#VALUE!</v>
      </c>
      <c r="K163" s="28" t="e">
        <f t="shared" si="22"/>
        <v>#VALUE!</v>
      </c>
      <c r="L163" s="28" t="e">
        <f t="shared" ref="L163" si="23">+L159+L149+L135+L79</f>
        <v>#VALUE!</v>
      </c>
      <c r="M163" s="28" t="e">
        <f t="shared" si="22"/>
        <v>#VALUE!</v>
      </c>
      <c r="N163" s="28" t="e">
        <f t="shared" si="22"/>
        <v>#VALUE!</v>
      </c>
      <c r="O163" s="28" t="e">
        <f t="shared" ref="O163" si="24">+O159+O149+O135+O79</f>
        <v>#VALUE!</v>
      </c>
      <c r="P163" s="28" t="e">
        <f t="shared" si="22"/>
        <v>#VALUE!</v>
      </c>
      <c r="Q163" s="28" t="e">
        <f t="shared" si="22"/>
        <v>#VALUE!</v>
      </c>
      <c r="R163" s="28" t="e">
        <f t="shared" si="22"/>
        <v>#VALUE!</v>
      </c>
      <c r="S163" s="28" t="e">
        <f t="shared" si="22"/>
        <v>#VALUE!</v>
      </c>
      <c r="T163" s="28" t="e">
        <f t="shared" si="22"/>
        <v>#VALUE!</v>
      </c>
      <c r="U163" s="28" t="e">
        <f t="shared" si="22"/>
        <v>#VALUE!</v>
      </c>
      <c r="V163" s="28">
        <f t="shared" si="22"/>
        <v>0</v>
      </c>
      <c r="W163" s="28" t="e">
        <f t="shared" si="22"/>
        <v>#VALUE!</v>
      </c>
      <c r="X163" s="28" t="e">
        <f t="shared" si="22"/>
        <v>#VALUE!</v>
      </c>
      <c r="Y163" s="28" t="e">
        <f t="shared" si="22"/>
        <v>#VALUE!</v>
      </c>
    </row>
    <row r="164" spans="1:36" ht="15" customHeight="1">
      <c r="C164" s="21"/>
      <c r="D164" s="21"/>
      <c r="F164" s="21"/>
      <c r="I164" s="24"/>
      <c r="J164" s="24"/>
      <c r="K164" s="24"/>
      <c r="L164" s="24"/>
      <c r="M164" s="24"/>
      <c r="N164" s="22"/>
      <c r="O164" s="22"/>
      <c r="P164" s="22"/>
      <c r="Q164" s="22"/>
      <c r="R164" s="24"/>
      <c r="S164" s="24"/>
      <c r="T164" s="24"/>
      <c r="U164" s="24"/>
      <c r="V164" s="22"/>
      <c r="W164" s="22"/>
      <c r="X164" s="22"/>
      <c r="Y164" s="22"/>
    </row>
    <row r="165" spans="1:36" ht="15" customHeight="1">
      <c r="C165" s="21"/>
      <c r="D165" s="21"/>
      <c r="F165" s="21"/>
      <c r="I165" s="24"/>
      <c r="J165" s="24"/>
      <c r="K165" s="24"/>
      <c r="L165" s="24"/>
      <c r="M165" s="24"/>
      <c r="N165" s="22"/>
      <c r="O165" s="22"/>
      <c r="P165" s="22"/>
      <c r="Q165" s="22"/>
      <c r="R165" s="24"/>
      <c r="S165" s="24"/>
      <c r="T165" s="24"/>
      <c r="U165" s="24"/>
      <c r="V165" s="22"/>
      <c r="W165" s="22"/>
      <c r="X165" s="22"/>
      <c r="Y165" s="22"/>
    </row>
    <row r="166" spans="1:36" ht="15" customHeight="1">
      <c r="A166" t="s">
        <v>387</v>
      </c>
      <c r="B166" s="122" t="s">
        <v>311</v>
      </c>
      <c r="C166" s="105">
        <v>48900</v>
      </c>
      <c r="D166" s="30" t="s">
        <v>403</v>
      </c>
      <c r="E166" s="1" t="s">
        <v>402</v>
      </c>
      <c r="F166" s="22" t="e">
        <f t="shared" ref="F166" si="25">SUM(H166:Y166)-U166</f>
        <v>#VALUE!</v>
      </c>
      <c r="G166" s="121" t="s">
        <v>570</v>
      </c>
      <c r="H166" s="108" t="e">
        <f>ROUND(([2]!HsGetValue("FCC","Scenario#"&amp;$B$2,"Years#"&amp;$B$4,"Period#"&amp;$B$3,"View#"&amp;$B$10,"Consolidation#"&amp;$B$13,"Data Source#"&amp;$B$11,"Intercompany#"&amp;$B$14,"Movement#"&amp;$B$12,"Custom1#"&amp;$B$6,"Custom2#"&amp;$B$7,"Custom3#"&amp;$B$8,"Custom4#"&amp;$B$9,"Entity#"&amp;$B166,"Account#"&amp;$H$15)+[2]!HsGetValue("FCC","Scenario#"&amp;$B$2,"Years#"&amp;$B$4,"Period#"&amp;$B$3,"View#"&amp;$B$10,"Consolidation#"&amp;$B$13,"Data Source#"&amp;$B$11,"Intercompany#"&amp;$B$14,"Movement#"&amp;$B$12,"Custom1#"&amp;$B$6,"Custom2#"&amp;$B$7,"Custom3#"&amp;$B$8,"Custom4#"&amp;$B$9,"Entity#"&amp;$B166,"Account#"&amp;$H$16)),2)</f>
        <v>#VALUE!</v>
      </c>
      <c r="I166" s="108" t="e">
        <f>ROUND(([2]!HsGetValue("FCC","Scenario#"&amp;$B$2,"Years#"&amp;$B$4,"Period#"&amp;$B$3,"View#"&amp;$B$10,"Consolidation#"&amp;$B$13,"Data Source#"&amp;$B$11,"Intercompany#"&amp;$B$14,"Movement#"&amp;$B$12,"Custom1#"&amp;$B$6,"Custom2#"&amp;$B$7,"Custom3#"&amp;$B$8,"Custom4#"&amp;$B$9,"Entity#"&amp;$B166,"Account#"&amp;$I$15)+[2]!HsGetValue("FCC","Scenario#"&amp;$B$2,"Years#"&amp;$B$4,"Period#"&amp;$B$3,"View#"&amp;$B$10,"Consolidation#"&amp;$B$13,"Data Source#"&amp;$B$11,"Intercompany#"&amp;$B$14,"Movement#"&amp;$B$12,"Custom1#"&amp;$B$6,"Custom2#"&amp;$B$7,"Custom3#"&amp;$B$8,"Custom4#"&amp;$B$9,"Entity#"&amp;$B166,"Account#"&amp;$I$16)+[2]!HsGetValue("FCC","Scenario#"&amp;$B$2,"Years#"&amp;$B$4,"Period#"&amp;$B$3,"View#"&amp;$B$10,"Consolidation#"&amp;$B$13,"Data Source#"&amp;$B$11,"Intercompany#"&amp;$B$14,"Movement#"&amp;$B$12,"Custom1#"&amp;$B$6,"Custom2#"&amp;$B$7,"Custom3#"&amp;$B$8,"Custom4#"&amp;$B$9,"Entity#"&amp;$B166,"Account#"&amp;$I$17)),2)</f>
        <v>#VALUE!</v>
      </c>
      <c r="J166" s="24" t="e">
        <f>ROUND(([2]!HsGetValue("FCC","Scenario#"&amp;$B$2,"Years#"&amp;$B$4,"Period#"&amp;$B$3,"View#"&amp;$B$10,"Consolidation#"&amp;$B$13,"Data Source#"&amp;$B$11,"Intercompany#"&amp;$B$14,"Movement#"&amp;$B$12,"Custom1#"&amp;$B$6,"Custom2#"&amp;$B$7,"Custom3#"&amp;$B$8,"Custom4#"&amp;$B$9,"Entity#"&amp;$B166,"Account#"&amp;$J$15)+[2]!HsGetValue("FCC","Scenario#"&amp;$B$2,"Years#"&amp;$B$4,"Period#"&amp;$B$3,"View#"&amp;$B$10,"Consolidation#"&amp;$B$13,"Data Source#"&amp;$B$11,"Intercompany#"&amp;$B$14,"Movement#"&amp;$B$12,"Custom1#"&amp;$B$6,"Custom2#"&amp;$B$7,"Custom3#"&amp;$B$8,"Custom4#"&amp;$B$9,"Entity#"&amp;$B166,"Account#"&amp;$J$16)),2)</f>
        <v>#VALUE!</v>
      </c>
      <c r="K166" s="189" t="e">
        <f>ROUND(([2]!HsGetValue("FCC","Scenario#"&amp;$B$2,"Years#"&amp;$B$4,"Period#"&amp;$B$3,"View#"&amp;$B$10,"Consolidation#"&amp;$B$13,"Data Source#"&amp;$B$11,"Intercompany#"&amp;$B$14,"Movement#"&amp;$B$12,"Custom1#"&amp;$B$6,"Custom2#"&amp;$B$7,"Custom3#"&amp;$B$8,"Custom4#"&amp;$B$9,"Entity#"&amp;$B166,"Account#"&amp;$K$15)+[2]!HsGetValue("FCC","Scenario#"&amp;$B$2,"Years#"&amp;$B$4,"Period#"&amp;$B$3,"View#"&amp;$B$10,"Consolidation#"&amp;$B$13,"Data Source#"&amp;$B$11,"Intercompany#"&amp;$B$14,"Movement#"&amp;$B$12,"Custom1#"&amp;$B$6,"Custom2#"&amp;$B$7,"Custom3#"&amp;$B$8,"Custom4#"&amp;$B$9,"Entity#"&amp;$B166,"Account#"&amp;$K$16)+[2]!HsGetValue("FCC","Scenario#"&amp;$B$2,"Years#"&amp;$B$4,"Period#"&amp;$B$3,"View#"&amp;$B$10,"Consolidation#"&amp;$B$13,"Data Source#"&amp;$B$11,"Intercompany#"&amp;$B$14,"Movement#"&amp;$B$12,"Custom1#"&amp;$B$6,"Custom2#"&amp;$B$7,"Custom3#"&amp;$B$8,"Custom4#"&amp;$B$9,"Entity#"&amp;$B166,"Account#"&amp;$K$17)+[2]!HsGetValue("FCC","Scenario#"&amp;$B$2,"Years#"&amp;$B$4,"Period#"&amp;$B$3,"View#"&amp;$B$10,"Consolidation#"&amp;$B$13,"Data Source#"&amp;$B$11,"Intercompany#"&amp;$B$14,"Movement#"&amp;$B$12,"Custom1#"&amp;$B$6,"Custom2#"&amp;$B$7,"Custom3#"&amp;$B$8,"Custom4#"&amp;$B$9,"Entity#"&amp;$B166,"Account#"&amp;$K$18)),2)</f>
        <v>#VALUE!</v>
      </c>
      <c r="L166" s="189" t="e">
        <f>ROUND(([2]!HsGetValue("FCC","Scenario#"&amp;$B$2,"Years#"&amp;$B$4,"Period#"&amp;$B$3,"View#"&amp;$B$10,"Consolidation#"&amp;$B$13,"Data Source#"&amp;$B$11,"Intercompany#"&amp;$B$14,"Movement#"&amp;$B$12,"Custom1#"&amp;$B$6,"Custom2#"&amp;$B$7,"Custom3#"&amp;$B$8,"Custom4#"&amp;$B$9,"Entity#"&amp;$B166,"Account#"&amp;$K$15)+[2]!HsGetValue("FCC","Scenario#"&amp;$B$2,"Years#"&amp;$B$4,"Period#"&amp;$B$3,"View#"&amp;$B$10,"Consolidation#"&amp;$B$13,"Data Source#"&amp;$B$11,"Intercompany#"&amp;$B$14,"Movement#"&amp;$B$12,"Custom1#"&amp;$B$6,"Custom2#"&amp;$B$7,"Custom3#"&amp;$B$8,"Custom4#"&amp;$B$9,"Entity#"&amp;$B166,"Account#"&amp;$K$16)+[2]!HsGetValue("FCC","Scenario#"&amp;$B$2,"Years#"&amp;$B$4,"Period#"&amp;$B$3,"View#"&amp;$B$10,"Consolidation#"&amp;$B$13,"Data Source#"&amp;$B$11,"Intercompany#"&amp;$B$14,"Movement#"&amp;$B$12,"Custom1#"&amp;$B$6,"Custom2#"&amp;$B$7,"Custom3#"&amp;$B$8,"Custom4#"&amp;$B$9,"Entity#"&amp;$B166,"Account#"&amp;$L$17)+[2]!HsGetValue("FCC","Scenario#"&amp;$B$2,"Years#"&amp;$B$4,"Period#"&amp;$B$3,"View#"&amp;$B$10,"Consolidation#"&amp;$B$13,"Data Source#"&amp;$B$11,"Intercompany#"&amp;$B$14,"Movement#"&amp;$B$12,"Custom1#"&amp;$B$6,"Custom2#"&amp;$B$7,"Custom3#"&amp;$B$8,"Custom4#"&amp;$B$9,"Entity#"&amp;$B166,"Account#"&amp;$L$18)),2)</f>
        <v>#VALUE!</v>
      </c>
      <c r="M166" s="108" t="e">
        <f>ROUND(([2]!HsGetValue("FCC","Scenario#"&amp;$B$2,"Years#"&amp;$B$4,"Period#"&amp;$B$3,"View#"&amp;$B$10,"Consolidation#"&amp;$B$13,"Data Source#"&amp;$B$11,"Intercompany#"&amp;$B$14,"Movement#"&amp;$B$12,"Custom1#"&amp;$B$6,"Custom2#"&amp;$B$7,"Custom3#"&amp;$B$8,"Custom4#"&amp;$B$9,"Entity#"&amp;$B166,"Account#"&amp;$M$15)+[2]!HsGetValue("FCC","Scenario#"&amp;$B$2,"Years#"&amp;$B$4,"Period#"&amp;$B$3,"View#"&amp;$B$10,"Consolidation#"&amp;$B$13,"Data Source#"&amp;$B$11,"Intercompany#"&amp;$B$14,"Movement#"&amp;$B$12,"Custom1#"&amp;$B$6,"Custom2#"&amp;$B$7,"Custom3#"&amp;$B$8,"Custom4#"&amp;$B$9,"Entity#"&amp;$B166,"Account#"&amp;$M$16)),2)</f>
        <v>#VALUE!</v>
      </c>
      <c r="N166" s="189" t="e">
        <f>ROUND(([2]!HsGetValue("FCC","Scenario#"&amp;$B$2,"Years#"&amp;$B$4,"Period#"&amp;$B$3,"View#"&amp;$B$10,"Consolidation#"&amp;$B$13,"Data Source#"&amp;$B$11,"Intercompany#"&amp;$B$14,"Movement#"&amp;$B$12,"Custom1#"&amp;$B$6,"Custom2#"&amp;$B$7,"Custom3#"&amp;$B$8,"Custom4#"&amp;$B$9,"Entity#"&amp;$B166,"Account#"&amp;$N$16)+[2]!HsGetValue("FCC","Scenario#"&amp;$B$2,"Years#"&amp;$B$4,"Period#"&amp;$B$3,"View#"&amp;$B$10,"Consolidation#"&amp;$B$13,"Data Source#"&amp;$B$11,"Intercompany#"&amp;$B$14,"Movement#"&amp;$B$12,"Custom1#"&amp;$B$6,"Custom2#"&amp;$B$7,"Custom3#"&amp;$B$8,"Custom4#"&amp;$B$9,"Entity#"&amp;$B166,"Account#"&amp;$N$17)+[2]!HsGetValue("FCC","Scenario#"&amp;$B$2,"Years#"&amp;$B$4,"Period#"&amp;$B$3,"View#"&amp;$B$10,"Consolidation#"&amp;$B$13,"Data Source#"&amp;$B$11,"Intercompany#"&amp;$B$14,"Movement#"&amp;$B$12,"Custom1#"&amp;$B$6,"Custom2#"&amp;$B$7,"Custom3#"&amp;$B$8,"Custom4#"&amp;$B$9,"Entity#"&amp;$B166,"Account#"&amp;$N$18)),2)</f>
        <v>#VALUE!</v>
      </c>
      <c r="O166" s="189" t="e">
        <f>ROUND(([2]!HsGetValue("FCC","Scenario#"&amp;$B$2,"Years#"&amp;$B$4,"Period#"&amp;$B$3,"View#"&amp;$B$10,"Consolidation#"&amp;$B$13,"Data Source#"&amp;$B$11,"Intercompany#"&amp;$B$14,"Movement#"&amp;$B$12,"Custom1#"&amp;$B$6,"Custom2#"&amp;$B$7,"Custom3#"&amp;$B$8,"Custom4#"&amp;$B$9,"Entity#"&amp;$B166,"Account#"&amp;$O$15)),2)</f>
        <v>#VALUE!</v>
      </c>
      <c r="P166" s="108" t="e">
        <f>ROUND(([2]!HsGetValue("FCC","Scenario#"&amp;$B$2,"Years#"&amp;$B$4,"Period#"&amp;$B$3,"View#"&amp;$B$10,"Consolidation#"&amp;$B$13,"Data Source#"&amp;$B$11,"Intercompany#"&amp;$B$14,"Movement#"&amp;$B$12,"Custom1#"&amp;$B$6,"Custom2#"&amp;$B$7,"Custom3#"&amp;$B$8,"Custom4#"&amp;$B$9,"Entity#"&amp;$B166,"Account#"&amp;$P$15)+[2]!HsGetValue("FCC","Scenario#"&amp;$B$2,"Years#"&amp;$B$4,"Period#"&amp;$B$3,"View#"&amp;$B$10,"Consolidation#"&amp;$B$13,"Data Source#"&amp;$B$11,"Intercompany#"&amp;$B$14,"Movement#"&amp;$B$12,"Custom1#"&amp;$B$6,"Custom2#"&amp;$B$7,"Custom3#"&amp;$B$8,"Custom4#"&amp;$B$9,"Entity#"&amp;$B166,"Account#"&amp;$P$16)),2)</f>
        <v>#VALUE!</v>
      </c>
      <c r="Q166" s="108" t="e">
        <f>ROUND(([2]!HsGetValue("FCC","Scenario#"&amp;$B$2,"Years#"&amp;$B$4,"Period#"&amp;$B$3,"View#"&amp;$B$10,"Consolidation#"&amp;$B$13,"Data Source#"&amp;$B$11,"Intercompany#"&amp;$B$14,"Movement#"&amp;$B$12,"Custom1#"&amp;$B$6,"Custom2#"&amp;$B$7,"Custom3#"&amp;$B$8,"Custom4#"&amp;$B$9,"Entity#"&amp;$B166,"Account#"&amp;$Q$15)+[2]!HsGetValue("FCC","Scenario#"&amp;$B$2,"Years#"&amp;$B$4,"Period#"&amp;$B$3,"View#"&amp;$B$10,"Consolidation#"&amp;$B$13,"Data Source#"&amp;$B$11,"Intercompany#"&amp;$B$14,"Movement#"&amp;$B$12,"Custom1#"&amp;$B$6,"Custom2#"&amp;$B$7,"Custom3#"&amp;$B$8,"Custom4#"&amp;$B$9,"Entity#"&amp;$B166,"Account#"&amp;$Q$16)),2)</f>
        <v>#VALUE!</v>
      </c>
      <c r="R166" s="108" t="e">
        <f>ROUND(([2]!HsGetValue("FCC","Scenario#"&amp;$B$2,"Years#"&amp;$B$4,"Period#"&amp;$B$3,"View#"&amp;$B$10,"Consolidation#"&amp;$B$13,"Data Source#"&amp;$B$11,"Intercompany#"&amp;$B$14,"Movement#"&amp;$B$12,"Custom1#"&amp;$B$6,"Custom2#"&amp;$B$7,"Custom3#"&amp;$B$8,"Custom4#"&amp;$B$9,"Entity#"&amp;$B166,"Account#"&amp;$R$15)+[2]!HsGetValue("FCC","Scenario#"&amp;$B$2,"Years#"&amp;$B$4,"Period#"&amp;$B$3,"View#"&amp;$B$10,"Consolidation#"&amp;$B$13,"Data Source#"&amp;$B$11,"Intercompany#"&amp;$B$14,"Movement#"&amp;$B$12,"Custom1#"&amp;$B$6,"Custom2#"&amp;$B$7,"Custom3#"&amp;$B$8,"Custom4#"&amp;$B$9,"Entity#"&amp;$B166,"Account#"&amp;$R$16)),2)</f>
        <v>#VALUE!</v>
      </c>
      <c r="S166" s="108" t="e">
        <f>ROUND(([2]!HsGetValue("FCC","Scenario#"&amp;$B$2,"Years#"&amp;$B$4,"Period#"&amp;$B$3,"View#"&amp;$B$10,"Consolidation#"&amp;$B$13,"Data Source#"&amp;$B$11,"Intercompany#"&amp;$B$14,"Movement#"&amp;$B$12,"Custom1#"&amp;$B$6,"Custom2#"&amp;$B$7,"Custom3#"&amp;$B$8,"Custom4#"&amp;$B$9,"Entity#"&amp;$B166,"Account#"&amp;$S$15)),2)</f>
        <v>#VALUE!</v>
      </c>
      <c r="T166" s="108" t="e">
        <f>ROUND(([2]!HsGetValue("FCC","Scenario#"&amp;$B$2,"Years#"&amp;$B$4,"Period#"&amp;$B$3,"View#"&amp;$B$10,"Consolidation#"&amp;$B$13,"Data Source#"&amp;$B$11,"Intercompany#"&amp;$B$14,"Movement#"&amp;$B$12,"Custom1#"&amp;$B$6,"Custom2#"&amp;$B$7,"Custom3#"&amp;$B$8,"Custom4#"&amp;$B$9,"Entity#"&amp;$B166,"Account#"&amp;$T$15)),2)</f>
        <v>#VALUE!</v>
      </c>
      <c r="U166" s="108" t="e">
        <f>ROUND(([2]!HsGetValue("FCC","Scenario#"&amp;$B$2,"Years#"&amp;$B$4,"Period#"&amp;$B$3,"View#"&amp;$B$10,"Consolidation#"&amp;$B$13,"Data Source#"&amp;$B$11,"Intercompany#"&amp;$B$14,"Movement#"&amp;$B$12,"Custom1#"&amp;$B$6,"Custom2#"&amp;$B$7,"Custom3#"&amp;$B$8,"Custom4#"&amp;$B$9,"Entity#"&amp;$B166,"Account#"&amp;$U$15)),2)</f>
        <v>#VALUE!</v>
      </c>
      <c r="V166" s="108"/>
      <c r="W166" s="108" t="e">
        <f>ROUND(([2]!HsGetValue("FCC","Scenario#"&amp;$B$2,"Years#"&amp;$B$4,"Period#"&amp;$B$3,"View#"&amp;$B$10,"Consolidation#"&amp;$B$13,"Data Source#"&amp;$B$11,"Intercompany#"&amp;$B$14,"Movement#"&amp;$B$12,"Custom1#"&amp;$B$6,"Custom2#"&amp;$B$7,"Custom3#"&amp;$B$8,"Custom4#"&amp;$B$9,"Entity#"&amp;$B166,"Account#"&amp;$W$15)),2)</f>
        <v>#VALUE!</v>
      </c>
      <c r="X166" s="108" t="e">
        <f>ROUND(([2]!HsGetValue("FCC","Scenario#"&amp;$B$2,"Years#"&amp;$B$4,"Period#"&amp;$B$3,"View#"&amp;$B$10,"Consolidation#"&amp;$B$13,"Data Source#"&amp;$B$11,"Intercompany#"&amp;$B$14,"Movement#"&amp;$B$12,"Custom1#"&amp;$B$6,"Custom2#"&amp;$B$7,"Custom3#"&amp;$B$8,"Custom4#"&amp;$B$9,"Entity#"&amp;$B166,"Account#"&amp;$X$15)),2)</f>
        <v>#VALUE!</v>
      </c>
      <c r="Y166" s="108" t="e">
        <f>ROUND(([2]!HsGetValue("FCC","Scenario#"&amp;$B$2,"Years#"&amp;$B$4,"Period#"&amp;$B$3,"View#"&amp;$B$10,"Consolidation#"&amp;$B$13,"Data Source#"&amp;$B$11,"Intercompany#"&amp;$B$14,"Movement#"&amp;$B$12,"Custom1#"&amp;$B$6,"Custom2#"&amp;$B$7,"Custom3#"&amp;$B$8,"Custom4#"&amp;$B$9,"Entity#"&amp;$B166,"Account#"&amp;$Y$15)+[2]!HsGetValue("FCC","Scenario#"&amp;$B$2,"Years#"&amp;$B$4,"Period#"&amp;$B$3,"View#"&amp;$B$10,"Consolidation#"&amp;$B$13,"Data Source#"&amp;$B$11,"Intercompany#"&amp;$B$14,"Movement#"&amp;$B$12,"Custom1#"&amp;$B$6,"Custom2#"&amp;$B$7,"Custom3#"&amp;$B$8,"Custom4#"&amp;$B$9,"Entity#"&amp;$B166,"Account#"&amp;$Y$16)),2)</f>
        <v>#VALUE!</v>
      </c>
    </row>
    <row r="167" spans="1:36" ht="15" customHeight="1">
      <c r="C167" s="21"/>
      <c r="D167" s="21"/>
      <c r="F167" s="21"/>
      <c r="I167" s="24"/>
      <c r="J167" s="24"/>
      <c r="K167" s="24"/>
      <c r="L167" s="24"/>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row>
    <row r="168" spans="1:36" ht="15" customHeight="1">
      <c r="C168" s="21"/>
      <c r="D168" s="21"/>
      <c r="F168" s="21"/>
      <c r="I168" s="24"/>
      <c r="J168" s="24"/>
      <c r="K168" s="24"/>
      <c r="L168" s="24"/>
      <c r="M168" s="24"/>
      <c r="N168" s="22"/>
      <c r="O168" s="22"/>
      <c r="P168" s="22"/>
      <c r="Q168" s="22"/>
      <c r="R168" s="24"/>
      <c r="S168" s="24"/>
      <c r="T168" s="24"/>
      <c r="U168" s="24"/>
      <c r="V168" s="22"/>
      <c r="W168" s="22"/>
      <c r="X168" s="22"/>
      <c r="Y168" s="22"/>
    </row>
    <row r="169" spans="1:36" ht="15" customHeight="1">
      <c r="C169" s="21"/>
      <c r="D169" s="21"/>
      <c r="F169" s="21"/>
      <c r="I169" s="24"/>
      <c r="J169" s="24"/>
      <c r="K169" s="24"/>
      <c r="L169" s="24"/>
      <c r="M169" s="24"/>
      <c r="N169" s="22"/>
      <c r="O169" s="22"/>
      <c r="P169" s="22"/>
      <c r="Q169" s="22"/>
      <c r="R169" s="24"/>
      <c r="S169" s="24"/>
      <c r="T169" s="24"/>
      <c r="U169" s="24"/>
      <c r="V169" s="22"/>
      <c r="W169" s="22"/>
      <c r="X169" s="22"/>
      <c r="Y169" s="22"/>
    </row>
    <row r="170" spans="1:36" ht="15" customHeight="1">
      <c r="C170" s="21"/>
      <c r="D170" s="21"/>
      <c r="F170" s="21"/>
      <c r="I170" s="24"/>
      <c r="J170" s="24"/>
      <c r="K170" s="24"/>
      <c r="L170" s="24"/>
      <c r="M170" s="24"/>
      <c r="N170" s="22"/>
      <c r="O170" s="22"/>
      <c r="P170" s="22"/>
      <c r="Q170" s="22"/>
      <c r="R170" s="24"/>
      <c r="S170" s="24"/>
      <c r="T170" s="24"/>
      <c r="U170" s="24"/>
      <c r="V170" s="22"/>
      <c r="W170" s="22"/>
      <c r="X170" s="22"/>
      <c r="Y170" s="22"/>
    </row>
    <row r="171" spans="1:36" ht="15" customHeight="1">
      <c r="C171" s="21"/>
      <c r="D171" s="21"/>
      <c r="F171" s="21"/>
      <c r="I171" s="24"/>
      <c r="J171" s="24"/>
      <c r="K171" s="24"/>
      <c r="L171" s="24"/>
      <c r="M171" s="24"/>
      <c r="N171" s="22"/>
      <c r="O171" s="22"/>
      <c r="P171" s="22"/>
      <c r="Q171" s="22"/>
      <c r="R171" s="24"/>
      <c r="S171" s="24"/>
      <c r="T171" s="24"/>
      <c r="U171" s="24"/>
      <c r="V171" s="22"/>
      <c r="W171" s="22"/>
      <c r="X171" s="22"/>
      <c r="Y171" s="22"/>
    </row>
    <row r="172" spans="1:36" ht="15" customHeight="1">
      <c r="C172" s="21"/>
      <c r="D172" s="21"/>
      <c r="F172" s="21"/>
      <c r="I172" s="24"/>
      <c r="J172" s="24"/>
      <c r="K172" s="24"/>
      <c r="L172" s="24"/>
      <c r="M172" s="24"/>
      <c r="N172" s="22"/>
      <c r="O172" s="22"/>
      <c r="P172" s="22"/>
      <c r="Q172" s="22"/>
      <c r="R172" s="24"/>
      <c r="S172" s="24"/>
      <c r="T172" s="24"/>
      <c r="U172" s="24"/>
      <c r="V172" s="22"/>
      <c r="W172" s="22"/>
      <c r="X172" s="22"/>
      <c r="Y172" s="22"/>
    </row>
    <row r="173" spans="1:36" ht="15" customHeight="1">
      <c r="C173" s="21"/>
      <c r="D173" s="21"/>
      <c r="F173" s="21"/>
      <c r="I173" s="24"/>
      <c r="J173" s="24"/>
      <c r="K173" s="24"/>
      <c r="L173" s="24"/>
      <c r="M173" s="24"/>
      <c r="N173" s="22"/>
      <c r="O173" s="22"/>
      <c r="P173" s="22"/>
      <c r="Q173" s="22"/>
      <c r="R173" s="24"/>
      <c r="S173" s="24"/>
      <c r="T173" s="24"/>
      <c r="U173" s="24"/>
      <c r="V173" s="22"/>
      <c r="W173" s="22"/>
      <c r="X173" s="22"/>
      <c r="Y173" s="22"/>
    </row>
    <row r="174" spans="1:36" ht="15" customHeight="1">
      <c r="C174" s="21"/>
      <c r="D174" s="21"/>
      <c r="F174" s="21"/>
      <c r="I174" s="24"/>
      <c r="J174" s="24"/>
      <c r="K174" s="24"/>
      <c r="L174" s="24"/>
      <c r="M174" s="24"/>
      <c r="N174" s="22"/>
      <c r="O174" s="22"/>
      <c r="P174" s="22"/>
      <c r="Q174" s="22"/>
      <c r="R174" s="24"/>
      <c r="S174" s="24"/>
      <c r="T174" s="24"/>
      <c r="U174" s="24"/>
      <c r="V174" s="22"/>
      <c r="W174" s="22"/>
      <c r="X174" s="22"/>
      <c r="Y174" s="22"/>
    </row>
    <row r="175" spans="1:36" ht="15" customHeight="1">
      <c r="C175" s="21"/>
      <c r="D175" s="21"/>
      <c r="F175" s="21"/>
      <c r="I175" s="24"/>
      <c r="J175" s="24"/>
      <c r="K175" s="24"/>
      <c r="L175" s="24"/>
      <c r="M175" s="24"/>
      <c r="N175" s="22"/>
      <c r="O175" s="22"/>
      <c r="P175" s="22"/>
      <c r="Q175" s="22"/>
      <c r="R175" s="24"/>
      <c r="S175" s="24"/>
      <c r="T175" s="24"/>
      <c r="U175" s="24"/>
      <c r="V175" s="22"/>
      <c r="W175" s="22"/>
      <c r="X175" s="22"/>
      <c r="Y175" s="22"/>
    </row>
    <row r="176" spans="1:36" ht="15" customHeight="1">
      <c r="C176" s="21"/>
      <c r="D176" s="21"/>
      <c r="F176" s="21"/>
      <c r="I176" s="24"/>
      <c r="J176" s="24"/>
      <c r="K176" s="24"/>
      <c r="L176" s="24"/>
      <c r="M176" s="24"/>
      <c r="N176" s="22"/>
      <c r="O176" s="22"/>
      <c r="P176" s="22"/>
      <c r="Q176" s="22"/>
      <c r="R176" s="24"/>
      <c r="S176" s="24"/>
      <c r="T176" s="24"/>
      <c r="U176" s="24"/>
      <c r="V176" s="22"/>
      <c r="W176" s="22"/>
      <c r="X176" s="22"/>
      <c r="Y176" s="22"/>
    </row>
    <row r="177" spans="3:25" ht="15" customHeight="1">
      <c r="C177" s="21"/>
      <c r="D177" s="21"/>
      <c r="F177" s="21"/>
      <c r="I177" s="24"/>
      <c r="J177" s="24"/>
      <c r="K177" s="24"/>
      <c r="L177" s="24"/>
      <c r="M177" s="24"/>
      <c r="N177" s="22"/>
      <c r="O177" s="22"/>
      <c r="P177" s="22"/>
      <c r="Q177" s="22"/>
      <c r="R177" s="24"/>
      <c r="S177" s="24"/>
      <c r="T177" s="24"/>
      <c r="U177" s="24"/>
      <c r="V177" s="22"/>
      <c r="W177" s="22"/>
      <c r="X177" s="22"/>
      <c r="Y177" s="22"/>
    </row>
    <row r="178" spans="3:25" ht="15" customHeight="1">
      <c r="F178" s="22"/>
      <c r="N178" s="22"/>
      <c r="O178" s="22"/>
      <c r="P178" s="22"/>
      <c r="Q178" s="22"/>
      <c r="V178" s="22"/>
      <c r="W178" s="22"/>
      <c r="X178" s="22"/>
      <c r="Y178" s="22"/>
    </row>
    <row r="179" spans="3:25" ht="15" customHeight="1">
      <c r="E179" s="38"/>
      <c r="F179" s="24"/>
    </row>
    <row r="180" spans="3:25" ht="12.75" customHeight="1">
      <c r="F180" s="36"/>
      <c r="G180" s="37"/>
      <c r="H180" s="37"/>
      <c r="I180" s="22"/>
      <c r="J180" s="22"/>
      <c r="K180" s="22"/>
      <c r="L180" s="22"/>
      <c r="M180" s="22"/>
      <c r="N180" s="22"/>
      <c r="O180" s="22"/>
      <c r="P180" s="22"/>
      <c r="Q180" s="22"/>
      <c r="R180" s="22"/>
      <c r="S180" s="22"/>
      <c r="T180" s="22"/>
      <c r="U180" s="22"/>
      <c r="V180" s="22"/>
      <c r="W180" s="22"/>
      <c r="X180" s="22"/>
      <c r="Y180" s="22"/>
    </row>
    <row r="181" spans="3:25" ht="15" customHeight="1">
      <c r="F181" s="36"/>
    </row>
    <row r="182" spans="3:25" ht="15" customHeight="1">
      <c r="F182" s="36"/>
    </row>
    <row r="183" spans="3:25" ht="15" customHeight="1">
      <c r="F183" s="36"/>
    </row>
    <row r="184" spans="3:25" ht="15" customHeight="1">
      <c r="F184" s="36"/>
    </row>
    <row r="185" spans="3:25" ht="15" customHeight="1">
      <c r="F185" s="36"/>
    </row>
    <row r="186" spans="3:25" ht="15" customHeight="1"/>
    <row r="187" spans="3:25" ht="15" customHeight="1"/>
    <row r="188" spans="3:25" ht="15" customHeight="1"/>
    <row r="189" spans="3:25" ht="15" customHeight="1"/>
    <row r="190" spans="3:25" ht="15" customHeight="1"/>
    <row r="191" spans="3:25" ht="15" customHeight="1"/>
    <row r="192" spans="3:25"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sheetData>
  <sheetProtection algorithmName="SHA-512" hashValue="oB0j8PE5XY4gyULYtdL1PR+VwXwyvBFcYlfBYM3px3jAkdUPMdQ7G4ll9EiTQZK5XapJB2xqem3LnulKVo6OUw==" saltValue="QPLKdROEVkhDmedMANNd6g==" spinCount="100000" sheet="1" formatCells="0" formatColumns="0" formatRows="0" insertColumns="0" insertRows="0"/>
  <pageMargins left="0.7" right="0.7" top="0.75" bottom="0.75" header="0.3" footer="0.3"/>
  <pageSetup scale="91" orientation="portrait" r:id="rId1"/>
  <headerFooter>
    <oddFooter>&amp;L&amp;"Times New Roman,Italic"&amp;9&amp;Z&amp;F  &amp;A&amp;R&amp;"Times New Roman,Italic"&amp;9&amp;D&amp;T</oddFooter>
  </headerFooter>
  <customProperties>
    <customPr name="FUNCTIONCACHE" r:id="rId2"/>
    <customPr name="SheetOptions" r:id="rId3"/>
  </customProperties>
  <ignoredErrors>
    <ignoredError sqref="P135:Y135 P35:Y35 V84:V85 P149:Y149 V29:V34 V36:V58 V61:V69 V71 V73:V76 V87:V100 V103 V105:V109 V111:V113 V115 V117:V134 V140:V148 P159:Y159 V154:V158 P168:Y334 V166 M168:N334 M159:N159 M149:N149 M35:N35 N135 V20:V27 P83:Y83 M83:N83 J83 I35:K35 I149:K149 I159:K159 I168:K334 I137:K137 P137:Y137 M137:N137 I139:K139 P139:Y139 M139:N139 I151:K151 M151:N151 P151:Y151 I153:K153 M153:N153 P153:Y153 P161:Y161 M161:N161 I161:K161 P163:Y165 M163:N165 I163:K165" formula="1"/>
    <ignoredError sqref="X20" evalError="1"/>
  </ignoredErrors>
  <drawing r:id="rId4"/>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1A185-5FD2-48CF-9671-92F86CAE552B}">
  <sheetPr>
    <tabColor rgb="FFFF99FF"/>
    <pageSetUpPr fitToPage="1"/>
  </sheetPr>
  <dimension ref="B1:DG41"/>
  <sheetViews>
    <sheetView workbookViewId="0">
      <pane xSplit="2" ySplit="1" topLeftCell="C2" activePane="bottomRight" state="frozen"/>
      <selection activeCell="B10" sqref="B10"/>
      <selection pane="topRight" activeCell="B10" sqref="B10"/>
      <selection pane="bottomLeft" activeCell="B10" sqref="B10"/>
      <selection pane="bottomRight" activeCell="J3" sqref="J3"/>
    </sheetView>
  </sheetViews>
  <sheetFormatPr defaultColWidth="9.33203125" defaultRowHeight="13.2"/>
  <cols>
    <col min="1" max="1" width="4.44140625" customWidth="1"/>
    <col min="2" max="2" width="54.6640625" style="97" bestFit="1" customWidth="1"/>
    <col min="3" max="3" width="15.6640625" style="97" bestFit="1" customWidth="1"/>
    <col min="4" max="4" width="14.5546875" style="266" bestFit="1" customWidth="1"/>
    <col min="5" max="5" width="12.6640625" style="104" bestFit="1" customWidth="1"/>
    <col min="6" max="6" width="14.44140625" style="99" bestFit="1" customWidth="1"/>
    <col min="7" max="7" width="56.6640625" style="99" customWidth="1"/>
    <col min="8" max="8" width="12.33203125" bestFit="1" customWidth="1"/>
    <col min="9" max="9" width="9" bestFit="1" customWidth="1"/>
    <col min="10" max="10" width="7.33203125" bestFit="1" customWidth="1"/>
    <col min="11" max="11" width="15.5546875" bestFit="1" customWidth="1"/>
    <col min="12" max="12" width="20.44140625" bestFit="1" customWidth="1"/>
    <col min="13" max="15" width="10.6640625" bestFit="1" customWidth="1"/>
    <col min="16" max="16" width="12.33203125" style="96" bestFit="1" customWidth="1"/>
    <col min="17" max="17" width="11" bestFit="1" customWidth="1"/>
    <col min="18" max="18" width="15.33203125" bestFit="1" customWidth="1"/>
    <col min="19" max="19" width="10.6640625" bestFit="1" customWidth="1"/>
    <col min="20" max="20" width="15.6640625" bestFit="1" customWidth="1"/>
    <col min="111" max="111" width="9.33203125" style="21"/>
    <col min="112" max="112" width="70.44140625" bestFit="1" customWidth="1"/>
  </cols>
  <sheetData>
    <row r="1" spans="2:111">
      <c r="B1" s="92" t="s">
        <v>193</v>
      </c>
      <c r="C1" s="92" t="s">
        <v>192</v>
      </c>
      <c r="D1" s="265" t="s">
        <v>549</v>
      </c>
      <c r="E1" s="93" t="s">
        <v>191</v>
      </c>
      <c r="F1" s="94" t="s">
        <v>550</v>
      </c>
      <c r="G1" s="233" t="s">
        <v>551</v>
      </c>
      <c r="H1" s="95" t="s">
        <v>35</v>
      </c>
      <c r="I1" s="242" t="s">
        <v>36</v>
      </c>
      <c r="J1" s="242" t="s">
        <v>37</v>
      </c>
      <c r="K1" s="243" t="s">
        <v>527</v>
      </c>
      <c r="L1" s="242" t="s">
        <v>544</v>
      </c>
      <c r="M1" s="242" t="s">
        <v>39</v>
      </c>
      <c r="N1" s="242" t="s">
        <v>40</v>
      </c>
      <c r="O1" s="242" t="s">
        <v>41</v>
      </c>
      <c r="P1" s="244" t="s">
        <v>529</v>
      </c>
      <c r="Q1" s="234" t="s">
        <v>43</v>
      </c>
      <c r="R1" s="242" t="s">
        <v>45</v>
      </c>
      <c r="S1" s="245" t="s">
        <v>42</v>
      </c>
      <c r="T1" s="246" t="s">
        <v>530</v>
      </c>
    </row>
    <row r="2" spans="2:111" s="1" customFormat="1">
      <c r="B2" s="97" t="e">
        <f>[2]!HsDescription("FCC","Account#"&amp;F2&amp;"")</f>
        <v>#VALUE!</v>
      </c>
      <c r="C2" s="97" t="s">
        <v>219</v>
      </c>
      <c r="D2" s="266" t="e">
        <f>[2]!HsSetValue(E2,"FCC","Scenario#"&amp;Q2&amp;";Years#"&amp;J2&amp;";Period#"&amp;I2&amp;";View#"&amp;R2&amp;";Entity#"&amp;H2&amp;";Data Source#"&amp;K2&amp;";Account#"&amp;F2&amp;";Intercompany#"&amp;L2&amp;";Movement#"&amp;P2&amp;";Consolidation#"&amp;T2&amp;";Custom1#"&amp;M2&amp;";Custom2#"&amp;N2&amp;";Custom3#"&amp;O2&amp;";Custom4#"&amp;S2&amp;"")</f>
        <v>#VALUE!</v>
      </c>
      <c r="E2" s="102" t="e">
        <f>+'Long Term Liabilities'!$F$15</f>
        <v>#N/A</v>
      </c>
      <c r="F2" s="99">
        <v>2301000</v>
      </c>
      <c r="G2" s="1" t="s">
        <v>373</v>
      </c>
      <c r="H2" t="e">
        <f>VLOOKUP('Long Term Liabilities'!D3,'Entity List 6.30.2025'!A:C,3,FALSE)</f>
        <v>#N/A</v>
      </c>
      <c r="I2" s="235" t="s">
        <v>531</v>
      </c>
      <c r="J2" s="34" t="s">
        <v>662</v>
      </c>
      <c r="K2" s="34" t="s">
        <v>532</v>
      </c>
      <c r="L2" s="34" t="s">
        <v>533</v>
      </c>
      <c r="M2" s="34" t="s">
        <v>534</v>
      </c>
      <c r="N2" s="34" t="s">
        <v>535</v>
      </c>
      <c r="O2" s="34" t="s">
        <v>536</v>
      </c>
      <c r="P2" s="96" t="s">
        <v>545</v>
      </c>
      <c r="Q2" s="34" t="s">
        <v>44</v>
      </c>
      <c r="R2" s="34" t="s">
        <v>537</v>
      </c>
      <c r="S2" s="34" t="s">
        <v>538</v>
      </c>
      <c r="T2" s="34" t="s">
        <v>539</v>
      </c>
      <c r="DG2" s="100"/>
    </row>
    <row r="3" spans="2:111">
      <c r="B3" s="97" t="e">
        <f>[2]!HsDescription("FCC","Account#"&amp;F3&amp;"")</f>
        <v>#VALUE!</v>
      </c>
      <c r="C3" s="97" t="s">
        <v>194</v>
      </c>
      <c r="D3" s="266" t="e">
        <f>[2]!HsSetValue(E3,"FCC","Scenario#"&amp;Q3&amp;";Years#"&amp;J3&amp;";Period#"&amp;I3&amp;";View#"&amp;R3&amp;";Entity#"&amp;H3&amp;";Data Source#"&amp;K3&amp;";Account#"&amp;F3&amp;";Intercompany#"&amp;L3&amp;";Movement#"&amp;P3&amp;";Consolidation#"&amp;T3&amp;";Custom1#"&amp;M3&amp;";Custom2#"&amp;N3&amp;";Custom3#"&amp;O3&amp;";Custom4#"&amp;S3&amp;"")</f>
        <v>#VALUE!</v>
      </c>
      <c r="E3" s="102">
        <f>+'Long Term Liabilities'!$G$15</f>
        <v>0</v>
      </c>
      <c r="F3" s="99">
        <v>2301000</v>
      </c>
      <c r="G3" s="1" t="s">
        <v>373</v>
      </c>
      <c r="H3" t="e">
        <f>+H$2</f>
        <v>#N/A</v>
      </c>
      <c r="I3" t="str">
        <f t="shared" ref="I3:O18" si="0">+I$2</f>
        <v>Jun</v>
      </c>
      <c r="J3" t="str">
        <f t="shared" si="0"/>
        <v>FY25</v>
      </c>
      <c r="K3" t="str">
        <f t="shared" si="0"/>
        <v>FCCS_Other Data</v>
      </c>
      <c r="L3" t="str">
        <f t="shared" si="0"/>
        <v>FCCS_No Intercompany</v>
      </c>
      <c r="M3" t="str">
        <f t="shared" si="0"/>
        <v>No Custom1</v>
      </c>
      <c r="N3" t="str">
        <f t="shared" si="0"/>
        <v>No Custom2</v>
      </c>
      <c r="O3" t="str">
        <f t="shared" si="0"/>
        <v>No Custom3</v>
      </c>
      <c r="P3" s="96" t="s">
        <v>548</v>
      </c>
      <c r="Q3" t="str">
        <f t="shared" ref="Q3:T18" si="1">+Q$2</f>
        <v>Actual</v>
      </c>
      <c r="R3" t="str">
        <f t="shared" si="1"/>
        <v>FCCS_YTD_Input</v>
      </c>
      <c r="S3" t="str">
        <f t="shared" si="1"/>
        <v>No Custom4</v>
      </c>
      <c r="T3" t="str">
        <f t="shared" si="1"/>
        <v>FCCS_Entity Input</v>
      </c>
    </row>
    <row r="4" spans="2:111">
      <c r="B4" s="97" t="e">
        <f>[2]!HsDescription("FCC","Account#"&amp;F4&amp;"")</f>
        <v>#VALUE!</v>
      </c>
      <c r="C4" s="103" t="s">
        <v>0</v>
      </c>
      <c r="D4" s="266" t="e">
        <f>[2]!HsSetValue(E4,"FCC","Scenario#"&amp;Q4&amp;";Years#"&amp;J4&amp;";Period#"&amp;I4&amp;";View#"&amp;R4&amp;";Entity#"&amp;H4&amp;";Data Source#"&amp;K4&amp;";Account#"&amp;F4&amp;";Intercompany#"&amp;L4&amp;";Movement#"&amp;P4&amp;";Consolidation#"&amp;T4&amp;";Custom1#"&amp;M4&amp;";Custom2#"&amp;N4&amp;";Custom3#"&amp;O4&amp;";Custom4#"&amp;S4&amp;"")</f>
        <v>#VALUE!</v>
      </c>
      <c r="E4" s="102">
        <f>+'Long Term Liabilities'!$H$15</f>
        <v>0</v>
      </c>
      <c r="F4" s="99">
        <v>2301000</v>
      </c>
      <c r="G4" s="241" t="s">
        <v>373</v>
      </c>
      <c r="H4" t="e">
        <f t="shared" ref="H4:O41" si="2">+H$2</f>
        <v>#N/A</v>
      </c>
      <c r="I4" t="str">
        <f t="shared" si="0"/>
        <v>Jun</v>
      </c>
      <c r="J4" t="str">
        <f t="shared" si="0"/>
        <v>FY25</v>
      </c>
      <c r="K4" t="str">
        <f t="shared" si="0"/>
        <v>FCCS_Other Data</v>
      </c>
      <c r="L4" t="str">
        <f t="shared" si="0"/>
        <v>FCCS_No Intercompany</v>
      </c>
      <c r="M4" t="str">
        <f t="shared" si="0"/>
        <v>No Custom1</v>
      </c>
      <c r="N4" t="str">
        <f t="shared" si="0"/>
        <v>No Custom2</v>
      </c>
      <c r="O4" t="str">
        <f t="shared" si="0"/>
        <v>No Custom3</v>
      </c>
      <c r="P4" s="96" t="s">
        <v>546</v>
      </c>
      <c r="Q4" t="str">
        <f t="shared" si="1"/>
        <v>Actual</v>
      </c>
      <c r="R4" t="str">
        <f t="shared" si="1"/>
        <v>FCCS_YTD_Input</v>
      </c>
      <c r="S4" t="str">
        <f t="shared" si="1"/>
        <v>No Custom4</v>
      </c>
      <c r="T4" t="str">
        <f t="shared" si="1"/>
        <v>FCCS_Entity Input</v>
      </c>
    </row>
    <row r="5" spans="2:111">
      <c r="B5" s="97" t="e">
        <f>[2]!HsDescription("FCC","Account#"&amp;F5&amp;"")</f>
        <v>#VALUE!</v>
      </c>
      <c r="C5" s="97" t="s">
        <v>1</v>
      </c>
      <c r="D5" s="266" t="e">
        <f>[2]!HsSetValue(E5,"FCC","Scenario#"&amp;Q5&amp;";Years#"&amp;J5&amp;";Period#"&amp;I5&amp;";View#"&amp;R5&amp;";Entity#"&amp;H5&amp;";Data Source#"&amp;K5&amp;";Account#"&amp;F5&amp;";Intercompany#"&amp;L5&amp;";Movement#"&amp;P5&amp;";Consolidation#"&amp;T5&amp;";Custom1#"&amp;M5&amp;";Custom2#"&amp;N5&amp;";Custom3#"&amp;O5&amp;";Custom4#"&amp;S5&amp;"")</f>
        <v>#VALUE!</v>
      </c>
      <c r="E5" s="102">
        <f>+'Long Term Liabilities'!$I$15</f>
        <v>0</v>
      </c>
      <c r="F5" s="99">
        <v>2301000</v>
      </c>
      <c r="G5" s="241" t="s">
        <v>373</v>
      </c>
      <c r="H5" t="e">
        <f t="shared" si="2"/>
        <v>#N/A</v>
      </c>
      <c r="I5" t="str">
        <f t="shared" si="0"/>
        <v>Jun</v>
      </c>
      <c r="J5" t="str">
        <f t="shared" si="0"/>
        <v>FY25</v>
      </c>
      <c r="K5" t="str">
        <f t="shared" si="0"/>
        <v>FCCS_Other Data</v>
      </c>
      <c r="L5" t="str">
        <f t="shared" si="0"/>
        <v>FCCS_No Intercompany</v>
      </c>
      <c r="M5" t="str">
        <f t="shared" si="0"/>
        <v>No Custom1</v>
      </c>
      <c r="N5" t="str">
        <f t="shared" si="0"/>
        <v>No Custom2</v>
      </c>
      <c r="O5" t="str">
        <f t="shared" si="0"/>
        <v>No Custom3</v>
      </c>
      <c r="P5" s="96" t="s">
        <v>547</v>
      </c>
      <c r="Q5" t="str">
        <f t="shared" si="1"/>
        <v>Actual</v>
      </c>
      <c r="R5" t="str">
        <f t="shared" si="1"/>
        <v>FCCS_YTD_Input</v>
      </c>
      <c r="S5" t="str">
        <f t="shared" si="1"/>
        <v>No Custom4</v>
      </c>
      <c r="T5" t="str">
        <f t="shared" si="1"/>
        <v>FCCS_Entity Input</v>
      </c>
    </row>
    <row r="6" spans="2:111">
      <c r="B6" s="97" t="e">
        <f>[2]!HsDescription("FCC","Account#"&amp;F6&amp;"")</f>
        <v>#VALUE!</v>
      </c>
      <c r="C6" s="97" t="s">
        <v>219</v>
      </c>
      <c r="D6" s="266" t="e">
        <f>[2]!HsSetValue(E6,"FCC","Scenario#"&amp;Q6&amp;";Years#"&amp;J6&amp;";Period#"&amp;I6&amp;";View#"&amp;R6&amp;";Entity#"&amp;H6&amp;";Data Source#"&amp;K6&amp;";Account#"&amp;F6&amp;";Intercompany#"&amp;L6&amp;";Movement#"&amp;P6&amp;";Consolidation#"&amp;T6&amp;";Custom1#"&amp;M6&amp;";Custom2#"&amp;N6&amp;";Custom3#"&amp;O6&amp;";Custom4#"&amp;S6&amp;"")</f>
        <v>#VALUE!</v>
      </c>
      <c r="E6" s="210" t="e">
        <f>+'Long Term Liabilities'!$F$20</f>
        <v>#N/A</v>
      </c>
      <c r="F6" s="99">
        <v>2304000</v>
      </c>
      <c r="G6" s="1" t="s">
        <v>488</v>
      </c>
      <c r="H6" t="e">
        <f t="shared" si="2"/>
        <v>#N/A</v>
      </c>
      <c r="I6" t="str">
        <f t="shared" si="0"/>
        <v>Jun</v>
      </c>
      <c r="J6" t="str">
        <f t="shared" si="0"/>
        <v>FY25</v>
      </c>
      <c r="K6" t="str">
        <f t="shared" si="0"/>
        <v>FCCS_Other Data</v>
      </c>
      <c r="L6" t="str">
        <f t="shared" si="0"/>
        <v>FCCS_No Intercompany</v>
      </c>
      <c r="M6" t="str">
        <f t="shared" si="0"/>
        <v>No Custom1</v>
      </c>
      <c r="N6" t="str">
        <f t="shared" si="0"/>
        <v>No Custom2</v>
      </c>
      <c r="O6" t="str">
        <f t="shared" si="0"/>
        <v>No Custom3</v>
      </c>
      <c r="P6" s="96" t="s">
        <v>545</v>
      </c>
      <c r="Q6" t="str">
        <f t="shared" si="1"/>
        <v>Actual</v>
      </c>
      <c r="R6" t="str">
        <f t="shared" si="1"/>
        <v>FCCS_YTD_Input</v>
      </c>
      <c r="S6" t="str">
        <f t="shared" si="1"/>
        <v>No Custom4</v>
      </c>
      <c r="T6" t="str">
        <f t="shared" si="1"/>
        <v>FCCS_Entity Input</v>
      </c>
    </row>
    <row r="7" spans="2:111">
      <c r="B7" s="97" t="e">
        <f>[2]!HsDescription("FCC","Account#"&amp;F7&amp;"")</f>
        <v>#VALUE!</v>
      </c>
      <c r="C7" s="97" t="str">
        <f>+C3</f>
        <v>Adjustments</v>
      </c>
      <c r="D7" s="266" t="e">
        <f>[2]!HsSetValue(E7,"FCC","Scenario#"&amp;Q7&amp;";Years#"&amp;J7&amp;";Period#"&amp;I7&amp;";View#"&amp;R7&amp;";Entity#"&amp;H7&amp;";Data Source#"&amp;K7&amp;";Account#"&amp;F7&amp;";Intercompany#"&amp;L7&amp;";Movement#"&amp;P7&amp;";Consolidation#"&amp;T7&amp;";Custom1#"&amp;M7&amp;";Custom2#"&amp;N7&amp;";Custom3#"&amp;O7&amp;";Custom4#"&amp;S7&amp;"")</f>
        <v>#VALUE!</v>
      </c>
      <c r="E7" s="210">
        <f>+'Long Term Liabilities'!$G$20</f>
        <v>0</v>
      </c>
      <c r="F7" s="99">
        <v>2304000</v>
      </c>
      <c r="G7" s="1" t="s">
        <v>488</v>
      </c>
      <c r="H7" t="e">
        <f t="shared" si="2"/>
        <v>#N/A</v>
      </c>
      <c r="I7" t="str">
        <f t="shared" si="0"/>
        <v>Jun</v>
      </c>
      <c r="J7" t="str">
        <f t="shared" si="0"/>
        <v>FY25</v>
      </c>
      <c r="K7" t="str">
        <f t="shared" si="0"/>
        <v>FCCS_Other Data</v>
      </c>
      <c r="L7" t="str">
        <f t="shared" si="0"/>
        <v>FCCS_No Intercompany</v>
      </c>
      <c r="M7" t="str">
        <f t="shared" si="0"/>
        <v>No Custom1</v>
      </c>
      <c r="N7" t="str">
        <f t="shared" si="0"/>
        <v>No Custom2</v>
      </c>
      <c r="O7" t="str">
        <f t="shared" si="0"/>
        <v>No Custom3</v>
      </c>
      <c r="P7" s="96" t="s">
        <v>548</v>
      </c>
      <c r="Q7" t="str">
        <f t="shared" si="1"/>
        <v>Actual</v>
      </c>
      <c r="R7" t="str">
        <f t="shared" si="1"/>
        <v>FCCS_YTD_Input</v>
      </c>
      <c r="S7" t="str">
        <f t="shared" si="1"/>
        <v>No Custom4</v>
      </c>
      <c r="T7" t="str">
        <f t="shared" si="1"/>
        <v>FCCS_Entity Input</v>
      </c>
    </row>
    <row r="8" spans="2:111">
      <c r="B8" s="97" t="e">
        <f>[2]!HsDescription("FCC","Account#"&amp;F8&amp;"")</f>
        <v>#VALUE!</v>
      </c>
      <c r="C8" s="97" t="str">
        <f>+C4</f>
        <v>Additions</v>
      </c>
      <c r="D8" s="266" t="e">
        <f>[2]!HsSetValue(E8,"FCC","Scenario#"&amp;Q8&amp;";Years#"&amp;J8&amp;";Period#"&amp;I8&amp;";View#"&amp;R8&amp;";Entity#"&amp;H8&amp;";Data Source#"&amp;K8&amp;";Account#"&amp;F8&amp;";Intercompany#"&amp;L8&amp;";Movement#"&amp;P8&amp;";Consolidation#"&amp;T8&amp;";Custom1#"&amp;M8&amp;";Custom2#"&amp;N8&amp;";Custom3#"&amp;O8&amp;";Custom4#"&amp;S8&amp;"")</f>
        <v>#VALUE!</v>
      </c>
      <c r="E8" s="210">
        <f>+'Long Term Liabilities'!$H$20</f>
        <v>0</v>
      </c>
      <c r="F8" s="99">
        <v>2304000</v>
      </c>
      <c r="G8" s="241" t="s">
        <v>488</v>
      </c>
      <c r="H8" t="e">
        <f t="shared" si="2"/>
        <v>#N/A</v>
      </c>
      <c r="I8" t="str">
        <f t="shared" si="0"/>
        <v>Jun</v>
      </c>
      <c r="J8" t="str">
        <f t="shared" si="0"/>
        <v>FY25</v>
      </c>
      <c r="K8" t="str">
        <f t="shared" si="0"/>
        <v>FCCS_Other Data</v>
      </c>
      <c r="L8" t="str">
        <f t="shared" si="0"/>
        <v>FCCS_No Intercompany</v>
      </c>
      <c r="M8" t="str">
        <f t="shared" si="0"/>
        <v>No Custom1</v>
      </c>
      <c r="N8" t="str">
        <f t="shared" si="0"/>
        <v>No Custom2</v>
      </c>
      <c r="O8" t="str">
        <f t="shared" si="0"/>
        <v>No Custom3</v>
      </c>
      <c r="P8" s="96" t="s">
        <v>546</v>
      </c>
      <c r="Q8" t="str">
        <f t="shared" si="1"/>
        <v>Actual</v>
      </c>
      <c r="R8" t="str">
        <f t="shared" si="1"/>
        <v>FCCS_YTD_Input</v>
      </c>
      <c r="S8" t="str">
        <f t="shared" si="1"/>
        <v>No Custom4</v>
      </c>
      <c r="T8" t="str">
        <f t="shared" si="1"/>
        <v>FCCS_Entity Input</v>
      </c>
    </row>
    <row r="9" spans="2:111">
      <c r="B9" s="97" t="e">
        <f>[2]!HsDescription("FCC","Account#"&amp;F9&amp;"")</f>
        <v>#VALUE!</v>
      </c>
      <c r="C9" s="97" t="str">
        <f>+C5</f>
        <v>Reductions</v>
      </c>
      <c r="D9" s="266" t="e">
        <f>[2]!HsSetValue(E9,"FCC","Scenario#"&amp;Q9&amp;";Years#"&amp;J9&amp;";Period#"&amp;I9&amp;";View#"&amp;R9&amp;";Entity#"&amp;H9&amp;";Data Source#"&amp;K9&amp;";Account#"&amp;F9&amp;";Intercompany#"&amp;L9&amp;";Movement#"&amp;P9&amp;";Consolidation#"&amp;T9&amp;";Custom1#"&amp;M9&amp;";Custom2#"&amp;N9&amp;";Custom3#"&amp;O9&amp;";Custom4#"&amp;S9&amp;"")</f>
        <v>#VALUE!</v>
      </c>
      <c r="E9" s="210">
        <f>+'Long Term Liabilities'!$I$20</f>
        <v>0</v>
      </c>
      <c r="F9" s="99">
        <v>2304000</v>
      </c>
      <c r="G9" s="241" t="s">
        <v>488</v>
      </c>
      <c r="H9" t="e">
        <f t="shared" si="2"/>
        <v>#N/A</v>
      </c>
      <c r="I9" t="str">
        <f t="shared" si="0"/>
        <v>Jun</v>
      </c>
      <c r="J9" t="str">
        <f t="shared" si="0"/>
        <v>FY25</v>
      </c>
      <c r="K9" t="str">
        <f t="shared" si="0"/>
        <v>FCCS_Other Data</v>
      </c>
      <c r="L9" t="str">
        <f t="shared" si="0"/>
        <v>FCCS_No Intercompany</v>
      </c>
      <c r="M9" t="str">
        <f t="shared" si="0"/>
        <v>No Custom1</v>
      </c>
      <c r="N9" t="str">
        <f t="shared" si="0"/>
        <v>No Custom2</v>
      </c>
      <c r="O9" t="str">
        <f t="shared" si="0"/>
        <v>No Custom3</v>
      </c>
      <c r="P9" s="96" t="s">
        <v>547</v>
      </c>
      <c r="Q9" t="str">
        <f t="shared" si="1"/>
        <v>Actual</v>
      </c>
      <c r="R9" t="str">
        <f t="shared" si="1"/>
        <v>FCCS_YTD_Input</v>
      </c>
      <c r="S9" t="str">
        <f t="shared" si="1"/>
        <v>No Custom4</v>
      </c>
      <c r="T9" t="str">
        <f t="shared" si="1"/>
        <v>FCCS_Entity Input</v>
      </c>
    </row>
    <row r="10" spans="2:111">
      <c r="B10" s="97" t="e">
        <f>[2]!HsDescription("FCC","Account#"&amp;F10&amp;"")</f>
        <v>#VALUE!</v>
      </c>
      <c r="C10" s="97" t="s">
        <v>219</v>
      </c>
      <c r="D10" s="266" t="e">
        <f>[2]!HsSetValue(E10,"FCC","Scenario#"&amp;Q10&amp;";Years#"&amp;J10&amp;";Period#"&amp;I10&amp;";View#"&amp;R10&amp;";Entity#"&amp;H10&amp;";Data Source#"&amp;K10&amp;";Account#"&amp;F10&amp;";Intercompany#"&amp;L10&amp;";Movement#"&amp;P10&amp;";Consolidation#"&amp;T10&amp;";Custom1#"&amp;M10&amp;";Custom2#"&amp;N10&amp;";Custom3#"&amp;O10&amp;";Custom4#"&amp;S10&amp;"")</f>
        <v>#VALUE!</v>
      </c>
      <c r="E10" s="210" t="e">
        <f>+'Long Term Liabilities'!$F$23</f>
        <v>#N/A</v>
      </c>
      <c r="F10" s="99">
        <v>2312000</v>
      </c>
      <c r="G10" s="1" t="s">
        <v>489</v>
      </c>
      <c r="H10" t="e">
        <f t="shared" si="2"/>
        <v>#N/A</v>
      </c>
      <c r="I10" t="str">
        <f t="shared" si="0"/>
        <v>Jun</v>
      </c>
      <c r="J10" t="str">
        <f t="shared" si="0"/>
        <v>FY25</v>
      </c>
      <c r="K10" t="str">
        <f t="shared" si="0"/>
        <v>FCCS_Other Data</v>
      </c>
      <c r="L10" t="str">
        <f t="shared" si="0"/>
        <v>FCCS_No Intercompany</v>
      </c>
      <c r="M10" t="str">
        <f t="shared" si="0"/>
        <v>No Custom1</v>
      </c>
      <c r="N10" t="str">
        <f t="shared" si="0"/>
        <v>No Custom2</v>
      </c>
      <c r="O10" t="str">
        <f t="shared" si="0"/>
        <v>No Custom3</v>
      </c>
      <c r="P10" s="96" t="s">
        <v>545</v>
      </c>
      <c r="Q10" t="str">
        <f t="shared" si="1"/>
        <v>Actual</v>
      </c>
      <c r="R10" t="str">
        <f t="shared" si="1"/>
        <v>FCCS_YTD_Input</v>
      </c>
      <c r="S10" t="str">
        <f t="shared" si="1"/>
        <v>No Custom4</v>
      </c>
      <c r="T10" t="str">
        <f t="shared" si="1"/>
        <v>FCCS_Entity Input</v>
      </c>
    </row>
    <row r="11" spans="2:111">
      <c r="B11" s="97" t="e">
        <f>[2]!HsDescription("FCC","Account#"&amp;F11&amp;"")</f>
        <v>#VALUE!</v>
      </c>
      <c r="C11" s="97" t="str">
        <f>+C7</f>
        <v>Adjustments</v>
      </c>
      <c r="D11" s="266" t="e">
        <f>[2]!HsSetValue(E11,"FCC","Scenario#"&amp;Q11&amp;";Years#"&amp;J11&amp;";Period#"&amp;I11&amp;";View#"&amp;R11&amp;";Entity#"&amp;H11&amp;";Data Source#"&amp;K11&amp;";Account#"&amp;F11&amp;";Intercompany#"&amp;L11&amp;";Movement#"&amp;P11&amp;";Consolidation#"&amp;T11&amp;";Custom1#"&amp;M11&amp;";Custom2#"&amp;N11&amp;";Custom3#"&amp;O11&amp;";Custom4#"&amp;S11&amp;"")</f>
        <v>#VALUE!</v>
      </c>
      <c r="E11" s="210">
        <f>+'Long Term Liabilities'!$G$23</f>
        <v>0</v>
      </c>
      <c r="F11" s="99">
        <v>2312000</v>
      </c>
      <c r="G11" s="1" t="s">
        <v>489</v>
      </c>
      <c r="H11" t="e">
        <f t="shared" si="2"/>
        <v>#N/A</v>
      </c>
      <c r="I11" t="str">
        <f t="shared" si="0"/>
        <v>Jun</v>
      </c>
      <c r="J11" t="str">
        <f t="shared" si="0"/>
        <v>FY25</v>
      </c>
      <c r="K11" t="str">
        <f t="shared" si="0"/>
        <v>FCCS_Other Data</v>
      </c>
      <c r="L11" t="str">
        <f t="shared" si="0"/>
        <v>FCCS_No Intercompany</v>
      </c>
      <c r="M11" t="str">
        <f t="shared" si="0"/>
        <v>No Custom1</v>
      </c>
      <c r="N11" t="str">
        <f t="shared" si="0"/>
        <v>No Custom2</v>
      </c>
      <c r="O11" t="str">
        <f t="shared" si="0"/>
        <v>No Custom3</v>
      </c>
      <c r="P11" s="96" t="s">
        <v>548</v>
      </c>
      <c r="Q11" t="str">
        <f t="shared" si="1"/>
        <v>Actual</v>
      </c>
      <c r="R11" t="str">
        <f t="shared" si="1"/>
        <v>FCCS_YTD_Input</v>
      </c>
      <c r="S11" t="str">
        <f t="shared" si="1"/>
        <v>No Custom4</v>
      </c>
      <c r="T11" t="str">
        <f t="shared" si="1"/>
        <v>FCCS_Entity Input</v>
      </c>
    </row>
    <row r="12" spans="2:111">
      <c r="B12" s="97" t="e">
        <f>[2]!HsDescription("FCC","Account#"&amp;F12&amp;"")</f>
        <v>#VALUE!</v>
      </c>
      <c r="C12" s="97" t="str">
        <f>+C8</f>
        <v>Additions</v>
      </c>
      <c r="D12" s="266" t="e">
        <f>[2]!HsSetValue(E12,"FCC","Scenario#"&amp;Q12&amp;";Years#"&amp;J12&amp;";Period#"&amp;I12&amp;";View#"&amp;R12&amp;";Entity#"&amp;H12&amp;";Data Source#"&amp;K12&amp;";Account#"&amp;F12&amp;";Intercompany#"&amp;L12&amp;";Movement#"&amp;P12&amp;";Consolidation#"&amp;T12&amp;";Custom1#"&amp;M12&amp;";Custom2#"&amp;N12&amp;";Custom3#"&amp;O12&amp;";Custom4#"&amp;S12&amp;"")</f>
        <v>#VALUE!</v>
      </c>
      <c r="E12" s="210">
        <f>+'Long Term Liabilities'!$H$23</f>
        <v>0</v>
      </c>
      <c r="F12" s="99">
        <v>2312000</v>
      </c>
      <c r="G12" s="241" t="s">
        <v>489</v>
      </c>
      <c r="H12" t="e">
        <f t="shared" si="2"/>
        <v>#N/A</v>
      </c>
      <c r="I12" t="str">
        <f t="shared" si="0"/>
        <v>Jun</v>
      </c>
      <c r="J12" t="str">
        <f t="shared" si="0"/>
        <v>FY25</v>
      </c>
      <c r="K12" t="str">
        <f t="shared" si="0"/>
        <v>FCCS_Other Data</v>
      </c>
      <c r="L12" t="str">
        <f t="shared" si="0"/>
        <v>FCCS_No Intercompany</v>
      </c>
      <c r="M12" t="str">
        <f t="shared" si="0"/>
        <v>No Custom1</v>
      </c>
      <c r="N12" t="str">
        <f t="shared" si="0"/>
        <v>No Custom2</v>
      </c>
      <c r="O12" t="str">
        <f t="shared" si="0"/>
        <v>No Custom3</v>
      </c>
      <c r="P12" s="96" t="s">
        <v>546</v>
      </c>
      <c r="Q12" t="str">
        <f t="shared" si="1"/>
        <v>Actual</v>
      </c>
      <c r="R12" t="str">
        <f t="shared" si="1"/>
        <v>FCCS_YTD_Input</v>
      </c>
      <c r="S12" t="str">
        <f t="shared" si="1"/>
        <v>No Custom4</v>
      </c>
      <c r="T12" t="str">
        <f t="shared" si="1"/>
        <v>FCCS_Entity Input</v>
      </c>
    </row>
    <row r="13" spans="2:111">
      <c r="B13" s="97" t="e">
        <f>[2]!HsDescription("FCC","Account#"&amp;F13&amp;"")</f>
        <v>#VALUE!</v>
      </c>
      <c r="C13" s="97" t="str">
        <f>+C9</f>
        <v>Reductions</v>
      </c>
      <c r="D13" s="266" t="e">
        <f>[2]!HsSetValue(E13,"FCC","Scenario#"&amp;Q13&amp;";Years#"&amp;J13&amp;";Period#"&amp;I13&amp;";View#"&amp;R13&amp;";Entity#"&amp;H13&amp;";Data Source#"&amp;K13&amp;";Account#"&amp;F13&amp;";Intercompany#"&amp;L13&amp;";Movement#"&amp;P13&amp;";Consolidation#"&amp;T13&amp;";Custom1#"&amp;M13&amp;";Custom2#"&amp;N13&amp;";Custom3#"&amp;O13&amp;";Custom4#"&amp;S13&amp;"")</f>
        <v>#VALUE!</v>
      </c>
      <c r="E13" s="210">
        <f>+'Long Term Liabilities'!$I$23</f>
        <v>0</v>
      </c>
      <c r="F13" s="99">
        <f>+F12</f>
        <v>2312000</v>
      </c>
      <c r="G13" s="241" t="s">
        <v>489</v>
      </c>
      <c r="H13" t="e">
        <f t="shared" si="2"/>
        <v>#N/A</v>
      </c>
      <c r="I13" t="str">
        <f t="shared" si="0"/>
        <v>Jun</v>
      </c>
      <c r="J13" t="str">
        <f t="shared" si="0"/>
        <v>FY25</v>
      </c>
      <c r="K13" t="str">
        <f t="shared" si="0"/>
        <v>FCCS_Other Data</v>
      </c>
      <c r="L13" t="str">
        <f t="shared" si="0"/>
        <v>FCCS_No Intercompany</v>
      </c>
      <c r="M13" t="str">
        <f t="shared" si="0"/>
        <v>No Custom1</v>
      </c>
      <c r="N13" t="str">
        <f t="shared" si="0"/>
        <v>No Custom2</v>
      </c>
      <c r="O13" t="str">
        <f t="shared" si="0"/>
        <v>No Custom3</v>
      </c>
      <c r="P13" s="96" t="s">
        <v>547</v>
      </c>
      <c r="Q13" t="str">
        <f t="shared" si="1"/>
        <v>Actual</v>
      </c>
      <c r="R13" t="str">
        <f t="shared" si="1"/>
        <v>FCCS_YTD_Input</v>
      </c>
      <c r="S13" t="str">
        <f t="shared" si="1"/>
        <v>No Custom4</v>
      </c>
      <c r="T13" t="str">
        <f t="shared" si="1"/>
        <v>FCCS_Entity Input</v>
      </c>
    </row>
    <row r="14" spans="2:111">
      <c r="B14" s="97" t="e">
        <f>[2]!HsDescription("FCC","Account#"&amp;F14&amp;"")</f>
        <v>#VALUE!</v>
      </c>
      <c r="C14" s="97" t="s">
        <v>219</v>
      </c>
      <c r="D14" s="266" t="e">
        <f>[2]!HsSetValue(E14,"FCC","Scenario#"&amp;Q14&amp;";Years#"&amp;J14&amp;";Period#"&amp;I14&amp;";View#"&amp;R14&amp;";Entity#"&amp;H14&amp;";Data Source#"&amp;K14&amp;";Account#"&amp;F14&amp;";Intercompany#"&amp;L14&amp;";Movement#"&amp;P14&amp;";Consolidation#"&amp;T14&amp;";Custom1#"&amp;M14&amp;";Custom2#"&amp;N14&amp;";Custom3#"&amp;O14&amp;";Custom4#"&amp;S14&amp;"")</f>
        <v>#VALUE!</v>
      </c>
      <c r="E14" s="102" t="e">
        <f>+'Long Term Liabilities'!$F$32</f>
        <v>#N/A</v>
      </c>
      <c r="F14" s="99">
        <v>2303000</v>
      </c>
      <c r="G14" s="1" t="s">
        <v>442</v>
      </c>
      <c r="H14" t="e">
        <f t="shared" si="2"/>
        <v>#N/A</v>
      </c>
      <c r="I14" t="str">
        <f t="shared" si="0"/>
        <v>Jun</v>
      </c>
      <c r="J14" t="str">
        <f t="shared" si="0"/>
        <v>FY25</v>
      </c>
      <c r="K14" t="str">
        <f t="shared" si="0"/>
        <v>FCCS_Other Data</v>
      </c>
      <c r="L14" t="str">
        <f t="shared" si="0"/>
        <v>FCCS_No Intercompany</v>
      </c>
      <c r="M14" t="str">
        <f t="shared" si="0"/>
        <v>No Custom1</v>
      </c>
      <c r="N14" t="str">
        <f t="shared" si="0"/>
        <v>No Custom2</v>
      </c>
      <c r="O14" t="str">
        <f t="shared" si="0"/>
        <v>No Custom3</v>
      </c>
      <c r="P14" s="96" t="s">
        <v>545</v>
      </c>
      <c r="Q14" t="str">
        <f t="shared" si="1"/>
        <v>Actual</v>
      </c>
      <c r="R14" t="str">
        <f t="shared" si="1"/>
        <v>FCCS_YTD_Input</v>
      </c>
      <c r="S14" t="str">
        <f t="shared" si="1"/>
        <v>No Custom4</v>
      </c>
      <c r="T14" t="str">
        <f t="shared" si="1"/>
        <v>FCCS_Entity Input</v>
      </c>
    </row>
    <row r="15" spans="2:111">
      <c r="B15" s="97" t="e">
        <f>[2]!HsDescription("FCC","Account#"&amp;F15&amp;"")</f>
        <v>#VALUE!</v>
      </c>
      <c r="C15" s="97" t="str">
        <f>+C11</f>
        <v>Adjustments</v>
      </c>
      <c r="D15" s="266" t="e">
        <f>[2]!HsSetValue(E15,"FCC","Scenario#"&amp;Q15&amp;";Years#"&amp;J15&amp;";Period#"&amp;I15&amp;";View#"&amp;R15&amp;";Entity#"&amp;H15&amp;";Data Source#"&amp;K15&amp;";Account#"&amp;F15&amp;";Intercompany#"&amp;L15&amp;";Movement#"&amp;P15&amp;";Consolidation#"&amp;T15&amp;";Custom1#"&amp;M15&amp;";Custom2#"&amp;N15&amp;";Custom3#"&amp;O15&amp;";Custom4#"&amp;S15&amp;"")</f>
        <v>#VALUE!</v>
      </c>
      <c r="E15" s="102">
        <f>+'Long Term Liabilities'!$G$32</f>
        <v>0</v>
      </c>
      <c r="F15" s="99">
        <f t="shared" ref="F15:G17" si="3">+F14</f>
        <v>2303000</v>
      </c>
      <c r="G15" s="1" t="str">
        <f t="shared" si="3"/>
        <v>NCL Grtr 1 Yr - Notes/Loans Payable</v>
      </c>
      <c r="H15" t="e">
        <f t="shared" si="2"/>
        <v>#N/A</v>
      </c>
      <c r="I15" t="str">
        <f t="shared" si="0"/>
        <v>Jun</v>
      </c>
      <c r="J15" t="str">
        <f t="shared" si="0"/>
        <v>FY25</v>
      </c>
      <c r="K15" t="str">
        <f t="shared" si="0"/>
        <v>FCCS_Other Data</v>
      </c>
      <c r="L15" t="str">
        <f t="shared" si="0"/>
        <v>FCCS_No Intercompany</v>
      </c>
      <c r="M15" t="str">
        <f t="shared" si="0"/>
        <v>No Custom1</v>
      </c>
      <c r="N15" t="str">
        <f t="shared" si="0"/>
        <v>No Custom2</v>
      </c>
      <c r="O15" t="str">
        <f t="shared" si="0"/>
        <v>No Custom3</v>
      </c>
      <c r="P15" s="96" t="s">
        <v>548</v>
      </c>
      <c r="Q15" t="str">
        <f t="shared" si="1"/>
        <v>Actual</v>
      </c>
      <c r="R15" t="str">
        <f t="shared" si="1"/>
        <v>FCCS_YTD_Input</v>
      </c>
      <c r="S15" t="str">
        <f t="shared" si="1"/>
        <v>No Custom4</v>
      </c>
      <c r="T15" t="str">
        <f t="shared" si="1"/>
        <v>FCCS_Entity Input</v>
      </c>
    </row>
    <row r="16" spans="2:111">
      <c r="B16" s="97" t="e">
        <f>[2]!HsDescription("FCC","Account#"&amp;F16&amp;"")</f>
        <v>#VALUE!</v>
      </c>
      <c r="C16" s="97" t="str">
        <f>+C12</f>
        <v>Additions</v>
      </c>
      <c r="D16" s="266" t="e">
        <f>[2]!HsSetValue(E16,"FCC","Scenario#"&amp;Q16&amp;";Years#"&amp;J16&amp;";Period#"&amp;I16&amp;";View#"&amp;R16&amp;";Entity#"&amp;H16&amp;";Data Source#"&amp;K16&amp;";Account#"&amp;F16&amp;";Intercompany#"&amp;L16&amp;";Movement#"&amp;P16&amp;";Consolidation#"&amp;T16&amp;";Custom1#"&amp;M16&amp;";Custom2#"&amp;N16&amp;";Custom3#"&amp;O16&amp;";Custom4#"&amp;S16&amp;"")</f>
        <v>#VALUE!</v>
      </c>
      <c r="E16" s="102">
        <f>'Long Term Liabilities'!$H$32</f>
        <v>0</v>
      </c>
      <c r="F16" s="99">
        <f t="shared" si="3"/>
        <v>2303000</v>
      </c>
      <c r="G16" s="241" t="str">
        <f t="shared" si="3"/>
        <v>NCL Grtr 1 Yr - Notes/Loans Payable</v>
      </c>
      <c r="H16" t="e">
        <f t="shared" si="2"/>
        <v>#N/A</v>
      </c>
      <c r="I16" t="str">
        <f t="shared" si="0"/>
        <v>Jun</v>
      </c>
      <c r="J16" t="str">
        <f t="shared" si="0"/>
        <v>FY25</v>
      </c>
      <c r="K16" t="str">
        <f t="shared" si="0"/>
        <v>FCCS_Other Data</v>
      </c>
      <c r="L16" t="str">
        <f t="shared" si="0"/>
        <v>FCCS_No Intercompany</v>
      </c>
      <c r="M16" t="str">
        <f t="shared" si="0"/>
        <v>No Custom1</v>
      </c>
      <c r="N16" t="str">
        <f t="shared" si="0"/>
        <v>No Custom2</v>
      </c>
      <c r="O16" t="str">
        <f t="shared" si="0"/>
        <v>No Custom3</v>
      </c>
      <c r="P16" s="96" t="s">
        <v>546</v>
      </c>
      <c r="Q16" t="str">
        <f t="shared" si="1"/>
        <v>Actual</v>
      </c>
      <c r="R16" t="str">
        <f t="shared" si="1"/>
        <v>FCCS_YTD_Input</v>
      </c>
      <c r="S16" t="str">
        <f t="shared" si="1"/>
        <v>No Custom4</v>
      </c>
      <c r="T16" t="str">
        <f t="shared" si="1"/>
        <v>FCCS_Entity Input</v>
      </c>
    </row>
    <row r="17" spans="2:20">
      <c r="B17" s="97" t="e">
        <f>[2]!HsDescription("FCC","Account#"&amp;F17&amp;"")</f>
        <v>#VALUE!</v>
      </c>
      <c r="C17" s="97" t="str">
        <f>+C13</f>
        <v>Reductions</v>
      </c>
      <c r="D17" s="266" t="e">
        <f>[2]!HsSetValue(E17,"FCC","Scenario#"&amp;Q17&amp;";Years#"&amp;J17&amp;";Period#"&amp;I17&amp;";View#"&amp;R17&amp;";Entity#"&amp;H17&amp;";Data Source#"&amp;K17&amp;";Account#"&amp;F17&amp;";Intercompany#"&amp;L17&amp;";Movement#"&amp;P17&amp;";Consolidation#"&amp;T17&amp;";Custom1#"&amp;M17&amp;";Custom2#"&amp;N17&amp;";Custom3#"&amp;O17&amp;";Custom4#"&amp;S17&amp;"")</f>
        <v>#VALUE!</v>
      </c>
      <c r="E17" s="102">
        <f>'Long Term Liabilities'!$I$32</f>
        <v>0</v>
      </c>
      <c r="F17" s="99">
        <f t="shared" si="3"/>
        <v>2303000</v>
      </c>
      <c r="G17" s="241" t="str">
        <f t="shared" si="3"/>
        <v>NCL Grtr 1 Yr - Notes/Loans Payable</v>
      </c>
      <c r="H17" t="e">
        <f t="shared" si="2"/>
        <v>#N/A</v>
      </c>
      <c r="I17" t="str">
        <f t="shared" si="0"/>
        <v>Jun</v>
      </c>
      <c r="J17" t="str">
        <f t="shared" si="0"/>
        <v>FY25</v>
      </c>
      <c r="K17" t="str">
        <f t="shared" si="0"/>
        <v>FCCS_Other Data</v>
      </c>
      <c r="L17" t="str">
        <f t="shared" si="0"/>
        <v>FCCS_No Intercompany</v>
      </c>
      <c r="M17" t="str">
        <f t="shared" si="0"/>
        <v>No Custom1</v>
      </c>
      <c r="N17" t="str">
        <f t="shared" si="0"/>
        <v>No Custom2</v>
      </c>
      <c r="O17" t="str">
        <f t="shared" si="0"/>
        <v>No Custom3</v>
      </c>
      <c r="P17" s="96" t="s">
        <v>547</v>
      </c>
      <c r="Q17" t="str">
        <f t="shared" si="1"/>
        <v>Actual</v>
      </c>
      <c r="R17" t="str">
        <f t="shared" si="1"/>
        <v>FCCS_YTD_Input</v>
      </c>
      <c r="S17" t="str">
        <f t="shared" si="1"/>
        <v>No Custom4</v>
      </c>
      <c r="T17" t="str">
        <f t="shared" si="1"/>
        <v>FCCS_Entity Input</v>
      </c>
    </row>
    <row r="18" spans="2:20">
      <c r="B18" s="97" t="e">
        <f>[2]!HsDescription("FCC","Account#"&amp;F18&amp;"")</f>
        <v>#VALUE!</v>
      </c>
      <c r="C18" s="97" t="s">
        <v>219</v>
      </c>
      <c r="D18" s="266" t="e">
        <f>[2]!HsSetValue(E18,"FCC","Scenario#"&amp;Q18&amp;";Years#"&amp;J18&amp;";Period#"&amp;I18&amp;";View#"&amp;R18&amp;";Entity#"&amp;H18&amp;";Data Source#"&amp;K18&amp;";Account#"&amp;F18&amp;";Intercompany#"&amp;L18&amp;";Movement#"&amp;P18&amp;";Consolidation#"&amp;T18&amp;";Custom1#"&amp;M18&amp;";Custom2#"&amp;N18&amp;";Custom3#"&amp;O18&amp;";Custom4#"&amp;S18&amp;"")</f>
        <v>#VALUE!</v>
      </c>
      <c r="E18" s="102" t="e">
        <f>+'Long Term Liabilities'!$F$26</f>
        <v>#N/A</v>
      </c>
      <c r="F18" s="99">
        <v>2305100</v>
      </c>
      <c r="G18" s="1" t="s">
        <v>594</v>
      </c>
      <c r="H18" t="e">
        <f t="shared" si="2"/>
        <v>#N/A</v>
      </c>
      <c r="I18" t="str">
        <f t="shared" si="0"/>
        <v>Jun</v>
      </c>
      <c r="J18" t="str">
        <f t="shared" si="0"/>
        <v>FY25</v>
      </c>
      <c r="K18" t="str">
        <f t="shared" si="0"/>
        <v>FCCS_Other Data</v>
      </c>
      <c r="L18" t="str">
        <f t="shared" si="0"/>
        <v>FCCS_No Intercompany</v>
      </c>
      <c r="M18" t="str">
        <f t="shared" si="0"/>
        <v>No Custom1</v>
      </c>
      <c r="N18" t="str">
        <f t="shared" si="0"/>
        <v>No Custom2</v>
      </c>
      <c r="O18" t="str">
        <f t="shared" si="0"/>
        <v>No Custom3</v>
      </c>
      <c r="P18" s="96" t="s">
        <v>545</v>
      </c>
      <c r="Q18" t="str">
        <f t="shared" si="1"/>
        <v>Actual</v>
      </c>
      <c r="R18" t="str">
        <f t="shared" si="1"/>
        <v>FCCS_YTD_Input</v>
      </c>
      <c r="S18" t="str">
        <f t="shared" si="1"/>
        <v>No Custom4</v>
      </c>
      <c r="T18" t="str">
        <f t="shared" si="1"/>
        <v>FCCS_Entity Input</v>
      </c>
    </row>
    <row r="19" spans="2:20">
      <c r="B19" s="97" t="e">
        <f>[2]!HsDescription("FCC","Account#"&amp;F19&amp;"")</f>
        <v>#VALUE!</v>
      </c>
      <c r="C19" s="97" t="str">
        <f>+C15</f>
        <v>Adjustments</v>
      </c>
      <c r="D19" s="266" t="e">
        <f>[2]!HsSetValue(E19,"FCC","Scenario#"&amp;Q19&amp;";Years#"&amp;J19&amp;";Period#"&amp;I19&amp;";View#"&amp;R19&amp;";Entity#"&amp;H19&amp;";Data Source#"&amp;K19&amp;";Account#"&amp;F19&amp;";Intercompany#"&amp;L19&amp;";Movement#"&amp;P19&amp;";Consolidation#"&amp;T19&amp;";Custom1#"&amp;M19&amp;";Custom2#"&amp;N19&amp;";Custom3#"&amp;O19&amp;";Custom4#"&amp;S19&amp;"")</f>
        <v>#VALUE!</v>
      </c>
      <c r="E19" s="102">
        <f>+'Long Term Liabilities'!$G$26</f>
        <v>0</v>
      </c>
      <c r="F19" s="99">
        <v>2305100</v>
      </c>
      <c r="G19" s="1" t="s">
        <v>594</v>
      </c>
      <c r="H19" t="e">
        <f t="shared" si="2"/>
        <v>#N/A</v>
      </c>
      <c r="I19" t="str">
        <f t="shared" si="2"/>
        <v>Jun</v>
      </c>
      <c r="J19" t="str">
        <f t="shared" si="2"/>
        <v>FY25</v>
      </c>
      <c r="K19" t="str">
        <f t="shared" si="2"/>
        <v>FCCS_Other Data</v>
      </c>
      <c r="L19" t="str">
        <f t="shared" si="2"/>
        <v>FCCS_No Intercompany</v>
      </c>
      <c r="M19" t="str">
        <f t="shared" si="2"/>
        <v>No Custom1</v>
      </c>
      <c r="N19" t="str">
        <f t="shared" si="2"/>
        <v>No Custom2</v>
      </c>
      <c r="O19" t="str">
        <f t="shared" si="2"/>
        <v>No Custom3</v>
      </c>
      <c r="P19" s="96" t="s">
        <v>548</v>
      </c>
      <c r="Q19" t="str">
        <f t="shared" ref="Q19:T41" si="4">+Q$2</f>
        <v>Actual</v>
      </c>
      <c r="R19" t="str">
        <f t="shared" si="4"/>
        <v>FCCS_YTD_Input</v>
      </c>
      <c r="S19" t="str">
        <f t="shared" si="4"/>
        <v>No Custom4</v>
      </c>
      <c r="T19" t="str">
        <f t="shared" si="4"/>
        <v>FCCS_Entity Input</v>
      </c>
    </row>
    <row r="20" spans="2:20">
      <c r="B20" s="97" t="e">
        <f>[2]!HsDescription("FCC","Account#"&amp;F20&amp;"")</f>
        <v>#VALUE!</v>
      </c>
      <c r="C20" s="97" t="str">
        <f>+C16</f>
        <v>Additions</v>
      </c>
      <c r="D20" s="266" t="e">
        <f>[2]!HsSetValue(E20,"FCC","Scenario#"&amp;Q20&amp;";Years#"&amp;J20&amp;";Period#"&amp;I20&amp;";View#"&amp;R20&amp;";Entity#"&amp;H20&amp;";Data Source#"&amp;K20&amp;";Account#"&amp;F20&amp;";Intercompany#"&amp;L20&amp;";Movement#"&amp;P20&amp;";Consolidation#"&amp;T20&amp;";Custom1#"&amp;M20&amp;";Custom2#"&amp;N20&amp;";Custom3#"&amp;O20&amp;";Custom4#"&amp;S20&amp;"")</f>
        <v>#VALUE!</v>
      </c>
      <c r="E20" s="102">
        <f>+'Long Term Liabilities'!$H$26</f>
        <v>0</v>
      </c>
      <c r="F20" s="99">
        <v>2305100</v>
      </c>
      <c r="G20" s="241" t="s">
        <v>594</v>
      </c>
      <c r="H20" t="e">
        <f t="shared" si="2"/>
        <v>#N/A</v>
      </c>
      <c r="I20" t="str">
        <f t="shared" si="2"/>
        <v>Jun</v>
      </c>
      <c r="J20" t="str">
        <f t="shared" si="2"/>
        <v>FY25</v>
      </c>
      <c r="K20" t="str">
        <f t="shared" si="2"/>
        <v>FCCS_Other Data</v>
      </c>
      <c r="L20" t="str">
        <f t="shared" si="2"/>
        <v>FCCS_No Intercompany</v>
      </c>
      <c r="M20" t="str">
        <f t="shared" si="2"/>
        <v>No Custom1</v>
      </c>
      <c r="N20" t="str">
        <f t="shared" si="2"/>
        <v>No Custom2</v>
      </c>
      <c r="O20" t="str">
        <f t="shared" si="2"/>
        <v>No Custom3</v>
      </c>
      <c r="P20" s="96" t="s">
        <v>546</v>
      </c>
      <c r="Q20" t="str">
        <f t="shared" si="4"/>
        <v>Actual</v>
      </c>
      <c r="R20" t="str">
        <f t="shared" si="4"/>
        <v>FCCS_YTD_Input</v>
      </c>
      <c r="S20" t="str">
        <f t="shared" si="4"/>
        <v>No Custom4</v>
      </c>
      <c r="T20" t="str">
        <f t="shared" si="4"/>
        <v>FCCS_Entity Input</v>
      </c>
    </row>
    <row r="21" spans="2:20">
      <c r="B21" s="97" t="e">
        <f>[2]!HsDescription("FCC","Account#"&amp;F21&amp;"")</f>
        <v>#VALUE!</v>
      </c>
      <c r="C21" s="97" t="str">
        <f>+C17</f>
        <v>Reductions</v>
      </c>
      <c r="D21" s="266" t="e">
        <f>[2]!HsSetValue(E21,"FCC","Scenario#"&amp;Q21&amp;";Years#"&amp;J21&amp;";Period#"&amp;I21&amp;";View#"&amp;R21&amp;";Entity#"&amp;H21&amp;";Data Source#"&amp;K21&amp;";Account#"&amp;F21&amp;";Intercompany#"&amp;L21&amp;";Movement#"&amp;P21&amp;";Consolidation#"&amp;T21&amp;";Custom1#"&amp;M21&amp;";Custom2#"&amp;N21&amp;";Custom3#"&amp;O21&amp;";Custom4#"&amp;S21&amp;"")</f>
        <v>#VALUE!</v>
      </c>
      <c r="E21" s="102">
        <f>+'Long Term Liabilities'!$I$26</f>
        <v>0</v>
      </c>
      <c r="F21" s="99">
        <v>2305100</v>
      </c>
      <c r="G21" s="241" t="s">
        <v>594</v>
      </c>
      <c r="H21" t="e">
        <f t="shared" si="2"/>
        <v>#N/A</v>
      </c>
      <c r="I21" t="str">
        <f t="shared" si="2"/>
        <v>Jun</v>
      </c>
      <c r="J21" t="str">
        <f t="shared" si="2"/>
        <v>FY25</v>
      </c>
      <c r="K21" t="str">
        <f t="shared" si="2"/>
        <v>FCCS_Other Data</v>
      </c>
      <c r="L21" t="str">
        <f t="shared" si="2"/>
        <v>FCCS_No Intercompany</v>
      </c>
      <c r="M21" t="str">
        <f t="shared" si="2"/>
        <v>No Custom1</v>
      </c>
      <c r="N21" t="str">
        <f t="shared" si="2"/>
        <v>No Custom2</v>
      </c>
      <c r="O21" t="str">
        <f t="shared" si="2"/>
        <v>No Custom3</v>
      </c>
      <c r="P21" s="96" t="s">
        <v>547</v>
      </c>
      <c r="Q21" t="str">
        <f t="shared" si="4"/>
        <v>Actual</v>
      </c>
      <c r="R21" t="str">
        <f t="shared" si="4"/>
        <v>FCCS_YTD_Input</v>
      </c>
      <c r="S21" t="str">
        <f t="shared" si="4"/>
        <v>No Custom4</v>
      </c>
      <c r="T21" t="str">
        <f t="shared" si="4"/>
        <v>FCCS_Entity Input</v>
      </c>
    </row>
    <row r="22" spans="2:20">
      <c r="B22" s="97" t="e">
        <f>[2]!HsDescription("FCC","Account#"&amp;F22&amp;"")</f>
        <v>#VALUE!</v>
      </c>
      <c r="C22" s="97" t="s">
        <v>219</v>
      </c>
      <c r="D22" s="266" t="e">
        <f>[2]!HsSetValue(E22,"FCC","Scenario#"&amp;Q22&amp;";Years#"&amp;J22&amp;";Period#"&amp;I22&amp;";View#"&amp;R22&amp;";Entity#"&amp;H22&amp;";Data Source#"&amp;K22&amp;";Account#"&amp;F22&amp;";Intercompany#"&amp;L22&amp;";Movement#"&amp;P22&amp;";Consolidation#"&amp;T22&amp;";Custom1#"&amp;M22&amp;";Custom2#"&amp;N22&amp;";Custom3#"&amp;O22&amp;";Custom4#"&amp;S22&amp;"")</f>
        <v>#VALUE!</v>
      </c>
      <c r="E22" s="102" t="e">
        <f>'Long Term Liabilities'!$F$29</f>
        <v>#N/A</v>
      </c>
      <c r="F22" s="99">
        <v>2305300</v>
      </c>
      <c r="G22" s="1" t="s">
        <v>595</v>
      </c>
      <c r="H22" t="e">
        <f t="shared" si="2"/>
        <v>#N/A</v>
      </c>
      <c r="I22" t="str">
        <f t="shared" si="2"/>
        <v>Jun</v>
      </c>
      <c r="J22" t="str">
        <f t="shared" si="2"/>
        <v>FY25</v>
      </c>
      <c r="K22" t="str">
        <f t="shared" si="2"/>
        <v>FCCS_Other Data</v>
      </c>
      <c r="L22" t="str">
        <f t="shared" si="2"/>
        <v>FCCS_No Intercompany</v>
      </c>
      <c r="M22" t="str">
        <f t="shared" si="2"/>
        <v>No Custom1</v>
      </c>
      <c r="N22" t="str">
        <f t="shared" si="2"/>
        <v>No Custom2</v>
      </c>
      <c r="O22" t="str">
        <f t="shared" si="2"/>
        <v>No Custom3</v>
      </c>
      <c r="P22" s="96" t="s">
        <v>545</v>
      </c>
      <c r="Q22" t="str">
        <f t="shared" si="4"/>
        <v>Actual</v>
      </c>
      <c r="R22" t="str">
        <f t="shared" si="4"/>
        <v>FCCS_YTD_Input</v>
      </c>
      <c r="S22" t="str">
        <f t="shared" si="4"/>
        <v>No Custom4</v>
      </c>
      <c r="T22" t="str">
        <f t="shared" si="4"/>
        <v>FCCS_Entity Input</v>
      </c>
    </row>
    <row r="23" spans="2:20">
      <c r="B23" s="97" t="e">
        <f>[2]!HsDescription("FCC","Account#"&amp;F23&amp;"")</f>
        <v>#VALUE!</v>
      </c>
      <c r="C23" s="97" t="str">
        <f>+C19</f>
        <v>Adjustments</v>
      </c>
      <c r="D23" s="266" t="e">
        <f>[2]!HsSetValue(E23,"FCC","Scenario#"&amp;Q23&amp;";Years#"&amp;J23&amp;";Period#"&amp;I23&amp;";View#"&amp;R23&amp;";Entity#"&amp;H23&amp;";Data Source#"&amp;K23&amp;";Account#"&amp;F23&amp;";Intercompany#"&amp;L23&amp;";Movement#"&amp;P23&amp;";Consolidation#"&amp;T23&amp;";Custom1#"&amp;M23&amp;";Custom2#"&amp;N23&amp;";Custom3#"&amp;O23&amp;";Custom4#"&amp;S23&amp;"")</f>
        <v>#VALUE!</v>
      </c>
      <c r="E23" s="102">
        <f>'Long Term Liabilities'!$G$29</f>
        <v>0</v>
      </c>
      <c r="F23" s="99">
        <v>2305300</v>
      </c>
      <c r="G23" s="1" t="s">
        <v>595</v>
      </c>
      <c r="H23" t="e">
        <f t="shared" si="2"/>
        <v>#N/A</v>
      </c>
      <c r="I23" t="str">
        <f t="shared" si="2"/>
        <v>Jun</v>
      </c>
      <c r="J23" t="str">
        <f t="shared" si="2"/>
        <v>FY25</v>
      </c>
      <c r="K23" t="str">
        <f t="shared" si="2"/>
        <v>FCCS_Other Data</v>
      </c>
      <c r="L23" t="str">
        <f t="shared" si="2"/>
        <v>FCCS_No Intercompany</v>
      </c>
      <c r="M23" t="str">
        <f t="shared" si="2"/>
        <v>No Custom1</v>
      </c>
      <c r="N23" t="str">
        <f t="shared" si="2"/>
        <v>No Custom2</v>
      </c>
      <c r="O23" t="str">
        <f t="shared" si="2"/>
        <v>No Custom3</v>
      </c>
      <c r="P23" s="96" t="s">
        <v>548</v>
      </c>
      <c r="Q23" t="str">
        <f t="shared" si="4"/>
        <v>Actual</v>
      </c>
      <c r="R23" t="str">
        <f t="shared" si="4"/>
        <v>FCCS_YTD_Input</v>
      </c>
      <c r="S23" t="str">
        <f t="shared" si="4"/>
        <v>No Custom4</v>
      </c>
      <c r="T23" t="str">
        <f t="shared" si="4"/>
        <v>FCCS_Entity Input</v>
      </c>
    </row>
    <row r="24" spans="2:20">
      <c r="B24" s="97" t="e">
        <f>[2]!HsDescription("FCC","Account#"&amp;F24&amp;"")</f>
        <v>#VALUE!</v>
      </c>
      <c r="C24" s="97" t="str">
        <f>+C20</f>
        <v>Additions</v>
      </c>
      <c r="D24" s="266" t="e">
        <f>[2]!HsSetValue(E24,"FCC","Scenario#"&amp;Q24&amp;";Years#"&amp;J24&amp;";Period#"&amp;I24&amp;";View#"&amp;R24&amp;";Entity#"&amp;H24&amp;";Data Source#"&amp;K24&amp;";Account#"&amp;F24&amp;";Intercompany#"&amp;L24&amp;";Movement#"&amp;P24&amp;";Consolidation#"&amp;T24&amp;";Custom1#"&amp;M24&amp;";Custom2#"&amp;N24&amp;";Custom3#"&amp;O24&amp;";Custom4#"&amp;S24&amp;"")</f>
        <v>#VALUE!</v>
      </c>
      <c r="E24" s="102">
        <f>'Long Term Liabilities'!$H$29</f>
        <v>0</v>
      </c>
      <c r="F24" s="99">
        <v>2305300</v>
      </c>
      <c r="G24" s="241" t="s">
        <v>595</v>
      </c>
      <c r="H24" t="e">
        <f t="shared" si="2"/>
        <v>#N/A</v>
      </c>
      <c r="I24" t="str">
        <f t="shared" si="2"/>
        <v>Jun</v>
      </c>
      <c r="J24" t="str">
        <f t="shared" si="2"/>
        <v>FY25</v>
      </c>
      <c r="K24" t="str">
        <f t="shared" si="2"/>
        <v>FCCS_Other Data</v>
      </c>
      <c r="L24" t="str">
        <f t="shared" si="2"/>
        <v>FCCS_No Intercompany</v>
      </c>
      <c r="M24" t="str">
        <f t="shared" si="2"/>
        <v>No Custom1</v>
      </c>
      <c r="N24" t="str">
        <f t="shared" si="2"/>
        <v>No Custom2</v>
      </c>
      <c r="O24" t="str">
        <f t="shared" si="2"/>
        <v>No Custom3</v>
      </c>
      <c r="P24" s="96" t="s">
        <v>546</v>
      </c>
      <c r="Q24" t="str">
        <f t="shared" si="4"/>
        <v>Actual</v>
      </c>
      <c r="R24" t="str">
        <f t="shared" si="4"/>
        <v>FCCS_YTD_Input</v>
      </c>
      <c r="S24" t="str">
        <f t="shared" si="4"/>
        <v>No Custom4</v>
      </c>
      <c r="T24" t="str">
        <f t="shared" si="4"/>
        <v>FCCS_Entity Input</v>
      </c>
    </row>
    <row r="25" spans="2:20">
      <c r="B25" s="97" t="e">
        <f>[2]!HsDescription("FCC","Account#"&amp;F25&amp;"")</f>
        <v>#VALUE!</v>
      </c>
      <c r="C25" s="97" t="str">
        <f>+C21</f>
        <v>Reductions</v>
      </c>
      <c r="D25" s="266" t="e">
        <f>[2]!HsSetValue(E25,"FCC","Scenario#"&amp;Q25&amp;";Years#"&amp;J25&amp;";Period#"&amp;I25&amp;";View#"&amp;R25&amp;";Entity#"&amp;H25&amp;";Data Source#"&amp;K25&amp;";Account#"&amp;F25&amp;";Intercompany#"&amp;L25&amp;";Movement#"&amp;P25&amp;";Consolidation#"&amp;T25&amp;";Custom1#"&amp;M25&amp;";Custom2#"&amp;N25&amp;";Custom3#"&amp;O25&amp;";Custom4#"&amp;S25&amp;"")</f>
        <v>#VALUE!</v>
      </c>
      <c r="E25" s="102">
        <f>'Long Term Liabilities'!$I$29</f>
        <v>0</v>
      </c>
      <c r="F25" s="99">
        <v>2305300</v>
      </c>
      <c r="G25" s="241" t="s">
        <v>595</v>
      </c>
      <c r="H25" t="e">
        <f t="shared" si="2"/>
        <v>#N/A</v>
      </c>
      <c r="I25" t="str">
        <f t="shared" si="2"/>
        <v>Jun</v>
      </c>
      <c r="J25" t="str">
        <f t="shared" si="2"/>
        <v>FY25</v>
      </c>
      <c r="K25" t="str">
        <f t="shared" si="2"/>
        <v>FCCS_Other Data</v>
      </c>
      <c r="L25" t="str">
        <f t="shared" si="2"/>
        <v>FCCS_No Intercompany</v>
      </c>
      <c r="M25" t="str">
        <f t="shared" si="2"/>
        <v>No Custom1</v>
      </c>
      <c r="N25" t="str">
        <f t="shared" si="2"/>
        <v>No Custom2</v>
      </c>
      <c r="O25" t="str">
        <f t="shared" si="2"/>
        <v>No Custom3</v>
      </c>
      <c r="P25" s="96" t="s">
        <v>547</v>
      </c>
      <c r="Q25" t="str">
        <f t="shared" si="4"/>
        <v>Actual</v>
      </c>
      <c r="R25" t="str">
        <f t="shared" si="4"/>
        <v>FCCS_YTD_Input</v>
      </c>
      <c r="S25" t="str">
        <f t="shared" si="4"/>
        <v>No Custom4</v>
      </c>
      <c r="T25" t="str">
        <f t="shared" si="4"/>
        <v>FCCS_Entity Input</v>
      </c>
    </row>
    <row r="26" spans="2:20">
      <c r="B26" s="97" t="e">
        <f>[2]!HsDescription("FCC","Account#"&amp;F26&amp;"")</f>
        <v>#VALUE!</v>
      </c>
      <c r="C26" s="97" t="s">
        <v>219</v>
      </c>
      <c r="D26" s="266" t="e">
        <f>[2]!HsSetValue(E26,"FCC","Scenario#"&amp;Q26&amp;";Years#"&amp;J26&amp;";Period#"&amp;I26&amp;";View#"&amp;R26&amp;";Entity#"&amp;H26&amp;";Data Source#"&amp;K26&amp;";Account#"&amp;F26&amp;";Intercompany#"&amp;L26&amp;";Movement#"&amp;P26&amp;";Consolidation#"&amp;T26&amp;";Custom1#"&amp;M26&amp;";Custom2#"&amp;N26&amp;";Custom3#"&amp;O26&amp;";Custom4#"&amp;S26&amp;"")</f>
        <v>#VALUE!</v>
      </c>
      <c r="E26" s="102" t="e">
        <f>+'Long Term Liabilities'!$F$35</f>
        <v>#N/A</v>
      </c>
      <c r="F26" s="99">
        <v>2308000</v>
      </c>
      <c r="G26" s="1" t="s">
        <v>374</v>
      </c>
      <c r="H26" t="e">
        <f t="shared" si="2"/>
        <v>#N/A</v>
      </c>
      <c r="I26" t="str">
        <f t="shared" si="2"/>
        <v>Jun</v>
      </c>
      <c r="J26" t="str">
        <f t="shared" si="2"/>
        <v>FY25</v>
      </c>
      <c r="K26" t="str">
        <f t="shared" si="2"/>
        <v>FCCS_Other Data</v>
      </c>
      <c r="L26" t="str">
        <f t="shared" si="2"/>
        <v>FCCS_No Intercompany</v>
      </c>
      <c r="M26" t="str">
        <f t="shared" si="2"/>
        <v>No Custom1</v>
      </c>
      <c r="N26" t="str">
        <f t="shared" si="2"/>
        <v>No Custom2</v>
      </c>
      <c r="O26" t="str">
        <f t="shared" si="2"/>
        <v>No Custom3</v>
      </c>
      <c r="P26" s="96" t="s">
        <v>545</v>
      </c>
      <c r="Q26" t="str">
        <f t="shared" si="4"/>
        <v>Actual</v>
      </c>
      <c r="R26" t="str">
        <f t="shared" si="4"/>
        <v>FCCS_YTD_Input</v>
      </c>
      <c r="S26" t="str">
        <f t="shared" si="4"/>
        <v>No Custom4</v>
      </c>
      <c r="T26" t="str">
        <f t="shared" si="4"/>
        <v>FCCS_Entity Input</v>
      </c>
    </row>
    <row r="27" spans="2:20">
      <c r="B27" s="97" t="e">
        <f>[2]!HsDescription("FCC","Account#"&amp;F27&amp;"")</f>
        <v>#VALUE!</v>
      </c>
      <c r="C27" s="97" t="str">
        <f>+C19</f>
        <v>Adjustments</v>
      </c>
      <c r="D27" s="266" t="e">
        <f>[2]!HsSetValue(E27,"FCC","Scenario#"&amp;Q27&amp;";Years#"&amp;J27&amp;";Period#"&amp;I27&amp;";View#"&amp;R27&amp;";Entity#"&amp;H27&amp;";Data Source#"&amp;K27&amp;";Account#"&amp;F27&amp;";Intercompany#"&amp;L27&amp;";Movement#"&amp;P27&amp;";Consolidation#"&amp;T27&amp;";Custom1#"&amp;M27&amp;";Custom2#"&amp;N27&amp;";Custom3#"&amp;O27&amp;";Custom4#"&amp;S27&amp;"")</f>
        <v>#VALUE!</v>
      </c>
      <c r="E27" s="102">
        <f>+'Long Term Liabilities'!$G$35</f>
        <v>0</v>
      </c>
      <c r="F27" s="99">
        <v>2308000</v>
      </c>
      <c r="G27" s="1" t="s">
        <v>374</v>
      </c>
      <c r="H27" t="e">
        <f t="shared" si="2"/>
        <v>#N/A</v>
      </c>
      <c r="I27" t="str">
        <f t="shared" si="2"/>
        <v>Jun</v>
      </c>
      <c r="J27" t="str">
        <f t="shared" si="2"/>
        <v>FY25</v>
      </c>
      <c r="K27" t="str">
        <f t="shared" si="2"/>
        <v>FCCS_Other Data</v>
      </c>
      <c r="L27" t="str">
        <f t="shared" si="2"/>
        <v>FCCS_No Intercompany</v>
      </c>
      <c r="M27" t="str">
        <f t="shared" si="2"/>
        <v>No Custom1</v>
      </c>
      <c r="N27" t="str">
        <f t="shared" si="2"/>
        <v>No Custom2</v>
      </c>
      <c r="O27" t="str">
        <f t="shared" si="2"/>
        <v>No Custom3</v>
      </c>
      <c r="P27" s="96" t="s">
        <v>548</v>
      </c>
      <c r="Q27" t="str">
        <f t="shared" si="4"/>
        <v>Actual</v>
      </c>
      <c r="R27" t="str">
        <f t="shared" si="4"/>
        <v>FCCS_YTD_Input</v>
      </c>
      <c r="S27" t="str">
        <f t="shared" si="4"/>
        <v>No Custom4</v>
      </c>
      <c r="T27" t="str">
        <f t="shared" si="4"/>
        <v>FCCS_Entity Input</v>
      </c>
    </row>
    <row r="28" spans="2:20">
      <c r="B28" s="97" t="e">
        <f>[2]!HsDescription("FCC","Account#"&amp;F28&amp;"")</f>
        <v>#VALUE!</v>
      </c>
      <c r="C28" s="97" t="str">
        <f>+C20</f>
        <v>Additions</v>
      </c>
      <c r="D28" s="266" t="e">
        <f>[2]!HsSetValue(E28,"FCC","Scenario#"&amp;Q28&amp;";Years#"&amp;J28&amp;";Period#"&amp;I28&amp;";View#"&amp;R28&amp;";Entity#"&amp;H28&amp;";Data Source#"&amp;K28&amp;";Account#"&amp;F28&amp;";Intercompany#"&amp;L28&amp;";Movement#"&amp;P28&amp;";Consolidation#"&amp;T28&amp;";Custom1#"&amp;M28&amp;";Custom2#"&amp;N28&amp;";Custom3#"&amp;O28&amp;";Custom4#"&amp;S28&amp;"")</f>
        <v>#VALUE!</v>
      </c>
      <c r="E28" s="102">
        <f>+'Long Term Liabilities'!$H$35</f>
        <v>0</v>
      </c>
      <c r="F28" s="99">
        <f>+F27</f>
        <v>2308000</v>
      </c>
      <c r="G28" s="1" t="s">
        <v>374</v>
      </c>
      <c r="H28" t="e">
        <f t="shared" si="2"/>
        <v>#N/A</v>
      </c>
      <c r="I28" t="str">
        <f t="shared" si="2"/>
        <v>Jun</v>
      </c>
      <c r="J28" t="str">
        <f t="shared" si="2"/>
        <v>FY25</v>
      </c>
      <c r="K28" t="str">
        <f t="shared" si="2"/>
        <v>FCCS_Other Data</v>
      </c>
      <c r="L28" t="str">
        <f t="shared" si="2"/>
        <v>FCCS_No Intercompany</v>
      </c>
      <c r="M28" t="str">
        <f t="shared" si="2"/>
        <v>No Custom1</v>
      </c>
      <c r="N28" t="str">
        <f t="shared" si="2"/>
        <v>No Custom2</v>
      </c>
      <c r="O28" t="str">
        <f t="shared" si="2"/>
        <v>No Custom3</v>
      </c>
      <c r="P28" s="96" t="s">
        <v>546</v>
      </c>
      <c r="Q28" t="str">
        <f t="shared" si="4"/>
        <v>Actual</v>
      </c>
      <c r="R28" t="str">
        <f t="shared" si="4"/>
        <v>FCCS_YTD_Input</v>
      </c>
      <c r="S28" t="str">
        <f t="shared" si="4"/>
        <v>No Custom4</v>
      </c>
      <c r="T28" t="str">
        <f t="shared" si="4"/>
        <v>FCCS_Entity Input</v>
      </c>
    </row>
    <row r="29" spans="2:20">
      <c r="B29" s="97" t="e">
        <f>[2]!HsDescription("FCC","Account#"&amp;F29&amp;"")</f>
        <v>#VALUE!</v>
      </c>
      <c r="C29" s="97" t="str">
        <f>+C21</f>
        <v>Reductions</v>
      </c>
      <c r="D29" s="266" t="e">
        <f>[2]!HsSetValue(E29,"FCC","Scenario#"&amp;Q29&amp;";Years#"&amp;J29&amp;";Period#"&amp;I29&amp;";View#"&amp;R29&amp;";Entity#"&amp;H29&amp;";Data Source#"&amp;K29&amp;";Account#"&amp;F29&amp;";Intercompany#"&amp;L29&amp;";Movement#"&amp;P29&amp;";Consolidation#"&amp;T29&amp;";Custom1#"&amp;M29&amp;";Custom2#"&amp;N29&amp;";Custom3#"&amp;O29&amp;";Custom4#"&amp;S29&amp;"")</f>
        <v>#VALUE!</v>
      </c>
      <c r="E29" s="102">
        <f>+'Long Term Liabilities'!$I$35</f>
        <v>0</v>
      </c>
      <c r="F29" s="99">
        <f>+F28</f>
        <v>2308000</v>
      </c>
      <c r="G29" s="1" t="s">
        <v>374</v>
      </c>
      <c r="H29" t="e">
        <f t="shared" si="2"/>
        <v>#N/A</v>
      </c>
      <c r="I29" t="str">
        <f t="shared" si="2"/>
        <v>Jun</v>
      </c>
      <c r="J29" t="str">
        <f t="shared" si="2"/>
        <v>FY25</v>
      </c>
      <c r="K29" t="str">
        <f t="shared" si="2"/>
        <v>FCCS_Other Data</v>
      </c>
      <c r="L29" t="str">
        <f t="shared" si="2"/>
        <v>FCCS_No Intercompany</v>
      </c>
      <c r="M29" t="str">
        <f t="shared" si="2"/>
        <v>No Custom1</v>
      </c>
      <c r="N29" t="str">
        <f t="shared" si="2"/>
        <v>No Custom2</v>
      </c>
      <c r="O29" t="str">
        <f t="shared" si="2"/>
        <v>No Custom3</v>
      </c>
      <c r="P29" s="96" t="s">
        <v>547</v>
      </c>
      <c r="Q29" t="str">
        <f t="shared" si="4"/>
        <v>Actual</v>
      </c>
      <c r="R29" t="str">
        <f t="shared" si="4"/>
        <v>FCCS_YTD_Input</v>
      </c>
      <c r="S29" t="str">
        <f t="shared" si="4"/>
        <v>No Custom4</v>
      </c>
      <c r="T29" t="str">
        <f t="shared" si="4"/>
        <v>FCCS_Entity Input</v>
      </c>
    </row>
    <row r="30" spans="2:20">
      <c r="B30" s="97" t="e">
        <f>[2]!HsDescription("FCC","Account#"&amp;F30&amp;"")</f>
        <v>#VALUE!</v>
      </c>
      <c r="C30" s="97" t="s">
        <v>219</v>
      </c>
      <c r="D30" s="266" t="e">
        <f>[2]!HsSetValue(E30,"FCC","Scenario#"&amp;Q30&amp;";Years#"&amp;J30&amp;";Period#"&amp;I30&amp;";View#"&amp;R30&amp;";Entity#"&amp;H30&amp;";Data Source#"&amp;K30&amp;";Account#"&amp;F30&amp;";Intercompany#"&amp;L30&amp;";Movement#"&amp;P30&amp;";Consolidation#"&amp;T30&amp;";Custom1#"&amp;M30&amp;";Custom2#"&amp;N30&amp;";Custom3#"&amp;O30&amp;";Custom4#"&amp;S30&amp;"")</f>
        <v>#VALUE!</v>
      </c>
      <c r="E30" s="102" t="e">
        <f>+'Long Term Liabilities'!$F$38</f>
        <v>#N/A</v>
      </c>
      <c r="F30" s="99">
        <v>2310000</v>
      </c>
      <c r="G30" s="1" t="s">
        <v>375</v>
      </c>
      <c r="H30" t="e">
        <f t="shared" si="2"/>
        <v>#N/A</v>
      </c>
      <c r="I30" t="str">
        <f t="shared" si="2"/>
        <v>Jun</v>
      </c>
      <c r="J30" t="str">
        <f t="shared" si="2"/>
        <v>FY25</v>
      </c>
      <c r="K30" t="str">
        <f t="shared" si="2"/>
        <v>FCCS_Other Data</v>
      </c>
      <c r="L30" t="str">
        <f t="shared" si="2"/>
        <v>FCCS_No Intercompany</v>
      </c>
      <c r="M30" t="str">
        <f t="shared" si="2"/>
        <v>No Custom1</v>
      </c>
      <c r="N30" t="str">
        <f t="shared" si="2"/>
        <v>No Custom2</v>
      </c>
      <c r="O30" t="str">
        <f t="shared" si="2"/>
        <v>No Custom3</v>
      </c>
      <c r="P30" s="96" t="s">
        <v>545</v>
      </c>
      <c r="Q30" t="str">
        <f t="shared" si="4"/>
        <v>Actual</v>
      </c>
      <c r="R30" t="str">
        <f t="shared" si="4"/>
        <v>FCCS_YTD_Input</v>
      </c>
      <c r="S30" t="str">
        <f t="shared" si="4"/>
        <v>No Custom4</v>
      </c>
      <c r="T30" t="str">
        <f t="shared" si="4"/>
        <v>FCCS_Entity Input</v>
      </c>
    </row>
    <row r="31" spans="2:20">
      <c r="B31" s="97" t="e">
        <f>[2]!HsDescription("FCC","Account#"&amp;F31&amp;"")</f>
        <v>#VALUE!</v>
      </c>
      <c r="C31" s="97" t="str">
        <f>+C27</f>
        <v>Adjustments</v>
      </c>
      <c r="D31" s="266" t="e">
        <f>[2]!HsSetValue(E31,"FCC","Scenario#"&amp;Q31&amp;";Years#"&amp;J31&amp;";Period#"&amp;I31&amp;";View#"&amp;R31&amp;";Entity#"&amp;H31&amp;";Data Source#"&amp;K31&amp;";Account#"&amp;F31&amp;";Intercompany#"&amp;L31&amp;";Movement#"&amp;P31&amp;";Consolidation#"&amp;T31&amp;";Custom1#"&amp;M31&amp;";Custom2#"&amp;N31&amp;";Custom3#"&amp;O31&amp;";Custom4#"&amp;S31&amp;"")</f>
        <v>#VALUE!</v>
      </c>
      <c r="E31" s="102">
        <f>+'Long Term Liabilities'!$G$38</f>
        <v>0</v>
      </c>
      <c r="F31" s="99">
        <v>2310000</v>
      </c>
      <c r="G31" s="1" t="s">
        <v>375</v>
      </c>
      <c r="H31" t="e">
        <f t="shared" si="2"/>
        <v>#N/A</v>
      </c>
      <c r="I31" t="str">
        <f t="shared" si="2"/>
        <v>Jun</v>
      </c>
      <c r="J31" t="str">
        <f t="shared" si="2"/>
        <v>FY25</v>
      </c>
      <c r="K31" t="str">
        <f t="shared" si="2"/>
        <v>FCCS_Other Data</v>
      </c>
      <c r="L31" t="str">
        <f t="shared" si="2"/>
        <v>FCCS_No Intercompany</v>
      </c>
      <c r="M31" t="str">
        <f t="shared" si="2"/>
        <v>No Custom1</v>
      </c>
      <c r="N31" t="str">
        <f t="shared" si="2"/>
        <v>No Custom2</v>
      </c>
      <c r="O31" t="str">
        <f t="shared" si="2"/>
        <v>No Custom3</v>
      </c>
      <c r="P31" s="96" t="s">
        <v>548</v>
      </c>
      <c r="Q31" t="str">
        <f t="shared" si="4"/>
        <v>Actual</v>
      </c>
      <c r="R31" t="str">
        <f t="shared" si="4"/>
        <v>FCCS_YTD_Input</v>
      </c>
      <c r="S31" t="str">
        <f t="shared" si="4"/>
        <v>No Custom4</v>
      </c>
      <c r="T31" t="str">
        <f t="shared" si="4"/>
        <v>FCCS_Entity Input</v>
      </c>
    </row>
    <row r="32" spans="2:20">
      <c r="B32" s="97" t="e">
        <f>[2]!HsDescription("FCC","Account#"&amp;F32&amp;"")</f>
        <v>#VALUE!</v>
      </c>
      <c r="C32" s="97" t="str">
        <f>+C28</f>
        <v>Additions</v>
      </c>
      <c r="D32" s="266" t="e">
        <f>[2]!HsSetValue(E32,"FCC","Scenario#"&amp;Q32&amp;";Years#"&amp;J32&amp;";Period#"&amp;I32&amp;";View#"&amp;R32&amp;";Entity#"&amp;H32&amp;";Data Source#"&amp;K32&amp;";Account#"&amp;F32&amp;";Intercompany#"&amp;L32&amp;";Movement#"&amp;P32&amp;";Consolidation#"&amp;T32&amp;";Custom1#"&amp;M32&amp;";Custom2#"&amp;N32&amp;";Custom3#"&amp;O32&amp;";Custom4#"&amp;S32&amp;"")</f>
        <v>#VALUE!</v>
      </c>
      <c r="E32" s="102">
        <f>+'Long Term Liabilities'!$H$38</f>
        <v>0</v>
      </c>
      <c r="F32" s="99">
        <f>+F31</f>
        <v>2310000</v>
      </c>
      <c r="G32" s="1" t="s">
        <v>375</v>
      </c>
      <c r="H32" t="e">
        <f t="shared" si="2"/>
        <v>#N/A</v>
      </c>
      <c r="I32" t="str">
        <f t="shared" si="2"/>
        <v>Jun</v>
      </c>
      <c r="J32" t="str">
        <f t="shared" si="2"/>
        <v>FY25</v>
      </c>
      <c r="K32" t="str">
        <f t="shared" si="2"/>
        <v>FCCS_Other Data</v>
      </c>
      <c r="L32" t="str">
        <f t="shared" si="2"/>
        <v>FCCS_No Intercompany</v>
      </c>
      <c r="M32" t="str">
        <f t="shared" si="2"/>
        <v>No Custom1</v>
      </c>
      <c r="N32" t="str">
        <f t="shared" si="2"/>
        <v>No Custom2</v>
      </c>
      <c r="O32" t="str">
        <f t="shared" si="2"/>
        <v>No Custom3</v>
      </c>
      <c r="P32" s="96" t="s">
        <v>546</v>
      </c>
      <c r="Q32" t="str">
        <f t="shared" si="4"/>
        <v>Actual</v>
      </c>
      <c r="R32" t="str">
        <f t="shared" si="4"/>
        <v>FCCS_YTD_Input</v>
      </c>
      <c r="S32" t="str">
        <f t="shared" si="4"/>
        <v>No Custom4</v>
      </c>
      <c r="T32" t="str">
        <f t="shared" si="4"/>
        <v>FCCS_Entity Input</v>
      </c>
    </row>
    <row r="33" spans="2:20">
      <c r="B33" s="97" t="e">
        <f>[2]!HsDescription("FCC","Account#"&amp;F33&amp;"")</f>
        <v>#VALUE!</v>
      </c>
      <c r="C33" s="97" t="str">
        <f>+C29</f>
        <v>Reductions</v>
      </c>
      <c r="D33" s="266" t="e">
        <f>[2]!HsSetValue(E33,"FCC","Scenario#"&amp;Q33&amp;";Years#"&amp;J33&amp;";Period#"&amp;I33&amp;";View#"&amp;R33&amp;";Entity#"&amp;H33&amp;";Data Source#"&amp;K33&amp;";Account#"&amp;F33&amp;";Intercompany#"&amp;L33&amp;";Movement#"&amp;P33&amp;";Consolidation#"&amp;T33&amp;";Custom1#"&amp;M33&amp;";Custom2#"&amp;N33&amp;";Custom3#"&amp;O33&amp;";Custom4#"&amp;S33&amp;"")</f>
        <v>#VALUE!</v>
      </c>
      <c r="E33" s="102">
        <f>+'Long Term Liabilities'!$I$38</f>
        <v>0</v>
      </c>
      <c r="F33" s="99">
        <f>+F32</f>
        <v>2310000</v>
      </c>
      <c r="G33" s="241" t="s">
        <v>375</v>
      </c>
      <c r="H33" t="e">
        <f t="shared" si="2"/>
        <v>#N/A</v>
      </c>
      <c r="I33" t="str">
        <f t="shared" si="2"/>
        <v>Jun</v>
      </c>
      <c r="J33" t="str">
        <f t="shared" si="2"/>
        <v>FY25</v>
      </c>
      <c r="K33" t="str">
        <f t="shared" si="2"/>
        <v>FCCS_Other Data</v>
      </c>
      <c r="L33" t="str">
        <f t="shared" si="2"/>
        <v>FCCS_No Intercompany</v>
      </c>
      <c r="M33" t="str">
        <f t="shared" si="2"/>
        <v>No Custom1</v>
      </c>
      <c r="N33" t="str">
        <f t="shared" si="2"/>
        <v>No Custom2</v>
      </c>
      <c r="O33" t="str">
        <f t="shared" si="2"/>
        <v>No Custom3</v>
      </c>
      <c r="P33" s="96" t="s">
        <v>547</v>
      </c>
      <c r="Q33" t="str">
        <f t="shared" si="4"/>
        <v>Actual</v>
      </c>
      <c r="R33" t="str">
        <f t="shared" si="4"/>
        <v>FCCS_YTD_Input</v>
      </c>
      <c r="S33" t="str">
        <f t="shared" si="4"/>
        <v>No Custom4</v>
      </c>
      <c r="T33" t="str">
        <f t="shared" si="4"/>
        <v>FCCS_Entity Input</v>
      </c>
    </row>
    <row r="34" spans="2:20">
      <c r="B34" s="97" t="e">
        <f>[2]!HsDescription("FCC","Account#"&amp;F34&amp;"")</f>
        <v>#VALUE!</v>
      </c>
      <c r="C34" s="97" t="s">
        <v>219</v>
      </c>
      <c r="D34" s="266" t="e">
        <f>[2]!HsSetValue(E34,"FCC","Scenario#"&amp;Q34&amp;";Years#"&amp;J34&amp;";Period#"&amp;I34&amp;";View#"&amp;R34&amp;";Entity#"&amp;H34&amp;";Data Source#"&amp;K34&amp;";Account#"&amp;F34&amp;";Intercompany#"&amp;L34&amp;";Movement#"&amp;P34&amp;";Consolidation#"&amp;T34&amp;";Custom1#"&amp;M34&amp;";Custom2#"&amp;N34&amp;";Custom3#"&amp;O34&amp;";Custom4#"&amp;S34&amp;"")</f>
        <v>#VALUE!</v>
      </c>
      <c r="E34" s="102" t="e">
        <f>+'Long Term Liabilities'!$F$41</f>
        <v>#N/A</v>
      </c>
      <c r="F34" s="99">
        <v>2309000</v>
      </c>
      <c r="G34" s="1" t="s">
        <v>376</v>
      </c>
      <c r="H34" t="e">
        <f t="shared" si="2"/>
        <v>#N/A</v>
      </c>
      <c r="I34" t="str">
        <f t="shared" si="2"/>
        <v>Jun</v>
      </c>
      <c r="J34" t="str">
        <f t="shared" si="2"/>
        <v>FY25</v>
      </c>
      <c r="K34" t="str">
        <f t="shared" si="2"/>
        <v>FCCS_Other Data</v>
      </c>
      <c r="L34" t="str">
        <f t="shared" si="2"/>
        <v>FCCS_No Intercompany</v>
      </c>
      <c r="M34" t="str">
        <f t="shared" si="2"/>
        <v>No Custom1</v>
      </c>
      <c r="N34" t="str">
        <f t="shared" si="2"/>
        <v>No Custom2</v>
      </c>
      <c r="O34" t="str">
        <f t="shared" si="2"/>
        <v>No Custom3</v>
      </c>
      <c r="P34" s="96" t="s">
        <v>545</v>
      </c>
      <c r="Q34" t="str">
        <f t="shared" si="4"/>
        <v>Actual</v>
      </c>
      <c r="R34" t="str">
        <f t="shared" si="4"/>
        <v>FCCS_YTD_Input</v>
      </c>
      <c r="S34" t="str">
        <f t="shared" si="4"/>
        <v>No Custom4</v>
      </c>
      <c r="T34" t="str">
        <f t="shared" si="4"/>
        <v>FCCS_Entity Input</v>
      </c>
    </row>
    <row r="35" spans="2:20">
      <c r="B35" s="97" t="e">
        <f>[2]!HsDescription("FCC","Account#"&amp;F35&amp;"")</f>
        <v>#VALUE!</v>
      </c>
      <c r="C35" s="97" t="str">
        <f>+C31</f>
        <v>Adjustments</v>
      </c>
      <c r="D35" s="266" t="e">
        <f>[2]!HsSetValue(E35,"FCC","Scenario#"&amp;Q35&amp;";Years#"&amp;J35&amp;";Period#"&amp;I35&amp;";View#"&amp;R35&amp;";Entity#"&amp;H35&amp;";Data Source#"&amp;K35&amp;";Account#"&amp;F35&amp;";Intercompany#"&amp;L35&amp;";Movement#"&amp;P35&amp;";Consolidation#"&amp;T35&amp;";Custom1#"&amp;M35&amp;";Custom2#"&amp;N35&amp;";Custom3#"&amp;O35&amp;";Custom4#"&amp;S35&amp;"")</f>
        <v>#VALUE!</v>
      </c>
      <c r="E35" s="102">
        <f>+'Long Term Liabilities'!$G$41</f>
        <v>0</v>
      </c>
      <c r="F35" s="99">
        <v>2309000</v>
      </c>
      <c r="G35" s="1" t="s">
        <v>376</v>
      </c>
      <c r="H35" t="e">
        <f t="shared" si="2"/>
        <v>#N/A</v>
      </c>
      <c r="I35" t="str">
        <f t="shared" si="2"/>
        <v>Jun</v>
      </c>
      <c r="J35" t="str">
        <f t="shared" si="2"/>
        <v>FY25</v>
      </c>
      <c r="K35" t="str">
        <f t="shared" si="2"/>
        <v>FCCS_Other Data</v>
      </c>
      <c r="L35" t="str">
        <f t="shared" si="2"/>
        <v>FCCS_No Intercompany</v>
      </c>
      <c r="M35" t="str">
        <f t="shared" si="2"/>
        <v>No Custom1</v>
      </c>
      <c r="N35" t="str">
        <f t="shared" si="2"/>
        <v>No Custom2</v>
      </c>
      <c r="O35" t="str">
        <f t="shared" si="2"/>
        <v>No Custom3</v>
      </c>
      <c r="P35" s="96" t="s">
        <v>548</v>
      </c>
      <c r="Q35" t="str">
        <f t="shared" si="4"/>
        <v>Actual</v>
      </c>
      <c r="R35" t="str">
        <f t="shared" si="4"/>
        <v>FCCS_YTD_Input</v>
      </c>
      <c r="S35" t="str">
        <f t="shared" si="4"/>
        <v>No Custom4</v>
      </c>
      <c r="T35" t="str">
        <f t="shared" si="4"/>
        <v>FCCS_Entity Input</v>
      </c>
    </row>
    <row r="36" spans="2:20">
      <c r="B36" s="97" t="e">
        <f>[2]!HsDescription("FCC","Account#"&amp;F36&amp;"")</f>
        <v>#VALUE!</v>
      </c>
      <c r="C36" s="97" t="str">
        <f>+C32</f>
        <v>Additions</v>
      </c>
      <c r="D36" s="266" t="e">
        <f>[2]!HsSetValue(E36,"FCC","Scenario#"&amp;Q36&amp;";Years#"&amp;J36&amp;";Period#"&amp;I36&amp;";View#"&amp;R36&amp;";Entity#"&amp;H36&amp;";Data Source#"&amp;K36&amp;";Account#"&amp;F36&amp;";Intercompany#"&amp;L36&amp;";Movement#"&amp;P36&amp;";Consolidation#"&amp;T36&amp;";Custom1#"&amp;M36&amp;";Custom2#"&amp;N36&amp;";Custom3#"&amp;O36&amp;";Custom4#"&amp;S36&amp;"")</f>
        <v>#VALUE!</v>
      </c>
      <c r="E36" s="102">
        <f>+'Long Term Liabilities'!$H$41</f>
        <v>0</v>
      </c>
      <c r="F36" s="99">
        <f>+F35</f>
        <v>2309000</v>
      </c>
      <c r="G36" s="241" t="s">
        <v>376</v>
      </c>
      <c r="H36" t="e">
        <f t="shared" si="2"/>
        <v>#N/A</v>
      </c>
      <c r="I36" t="str">
        <f t="shared" si="2"/>
        <v>Jun</v>
      </c>
      <c r="J36" t="str">
        <f t="shared" si="2"/>
        <v>FY25</v>
      </c>
      <c r="K36" t="str">
        <f t="shared" si="2"/>
        <v>FCCS_Other Data</v>
      </c>
      <c r="L36" t="str">
        <f t="shared" si="2"/>
        <v>FCCS_No Intercompany</v>
      </c>
      <c r="M36" t="str">
        <f t="shared" si="2"/>
        <v>No Custom1</v>
      </c>
      <c r="N36" t="str">
        <f t="shared" si="2"/>
        <v>No Custom2</v>
      </c>
      <c r="O36" t="str">
        <f t="shared" si="2"/>
        <v>No Custom3</v>
      </c>
      <c r="P36" s="96" t="s">
        <v>546</v>
      </c>
      <c r="Q36" t="str">
        <f t="shared" si="4"/>
        <v>Actual</v>
      </c>
      <c r="R36" t="str">
        <f t="shared" si="4"/>
        <v>FCCS_YTD_Input</v>
      </c>
      <c r="S36" t="str">
        <f t="shared" si="4"/>
        <v>No Custom4</v>
      </c>
      <c r="T36" t="str">
        <f t="shared" si="4"/>
        <v>FCCS_Entity Input</v>
      </c>
    </row>
    <row r="37" spans="2:20">
      <c r="B37" s="97" t="e">
        <f>[2]!HsDescription("FCC","Account#"&amp;F37&amp;"")</f>
        <v>#VALUE!</v>
      </c>
      <c r="C37" s="97" t="str">
        <f>+C33</f>
        <v>Reductions</v>
      </c>
      <c r="D37" s="266" t="e">
        <f>[2]!HsSetValue(E37,"FCC","Scenario#"&amp;Q37&amp;";Years#"&amp;J37&amp;";Period#"&amp;I37&amp;";View#"&amp;R37&amp;";Entity#"&amp;H37&amp;";Data Source#"&amp;K37&amp;";Account#"&amp;F37&amp;";Intercompany#"&amp;L37&amp;";Movement#"&amp;P37&amp;";Consolidation#"&amp;T37&amp;";Custom1#"&amp;M37&amp;";Custom2#"&amp;N37&amp;";Custom3#"&amp;O37&amp;";Custom4#"&amp;S37&amp;"")</f>
        <v>#VALUE!</v>
      </c>
      <c r="E37" s="102">
        <f>+'Long Term Liabilities'!$I$41</f>
        <v>0</v>
      </c>
      <c r="F37" s="99">
        <f>+F36</f>
        <v>2309000</v>
      </c>
      <c r="G37" s="241" t="s">
        <v>376</v>
      </c>
      <c r="H37" t="e">
        <f t="shared" si="2"/>
        <v>#N/A</v>
      </c>
      <c r="I37" t="str">
        <f t="shared" si="2"/>
        <v>Jun</v>
      </c>
      <c r="J37" t="str">
        <f t="shared" si="2"/>
        <v>FY25</v>
      </c>
      <c r="K37" t="str">
        <f t="shared" si="2"/>
        <v>FCCS_Other Data</v>
      </c>
      <c r="L37" t="str">
        <f t="shared" si="2"/>
        <v>FCCS_No Intercompany</v>
      </c>
      <c r="M37" t="str">
        <f t="shared" si="2"/>
        <v>No Custom1</v>
      </c>
      <c r="N37" t="str">
        <f t="shared" si="2"/>
        <v>No Custom2</v>
      </c>
      <c r="O37" t="str">
        <f t="shared" si="2"/>
        <v>No Custom3</v>
      </c>
      <c r="P37" s="96" t="s">
        <v>547</v>
      </c>
      <c r="Q37" t="str">
        <f t="shared" si="4"/>
        <v>Actual</v>
      </c>
      <c r="R37" t="str">
        <f t="shared" si="4"/>
        <v>FCCS_YTD_Input</v>
      </c>
      <c r="S37" t="str">
        <f t="shared" si="4"/>
        <v>No Custom4</v>
      </c>
      <c r="T37" t="str">
        <f t="shared" si="4"/>
        <v>FCCS_Entity Input</v>
      </c>
    </row>
    <row r="38" spans="2:20">
      <c r="B38" s="97" t="e">
        <f>[2]!HsDescription("FCC","Account#"&amp;F38&amp;"")</f>
        <v>#VALUE!</v>
      </c>
      <c r="C38" s="97" t="s">
        <v>219</v>
      </c>
      <c r="D38" s="266" t="e">
        <f>[2]!HsSetValue(E38,"FCC","Scenario#"&amp;Q38&amp;";Years#"&amp;J38&amp;";Period#"&amp;I38&amp;";View#"&amp;R38&amp;";Entity#"&amp;H38&amp;";Data Source#"&amp;K38&amp;";Account#"&amp;F38&amp;";Intercompany#"&amp;L38&amp;";Movement#"&amp;P38&amp;";Consolidation#"&amp;T38&amp;";Custom1#"&amp;M38&amp;";Custom2#"&amp;N38&amp;";Custom3#"&amp;O38&amp;";Custom4#"&amp;S38&amp;"")</f>
        <v>#VALUE!</v>
      </c>
      <c r="E38" s="102" t="e">
        <f>+'Long Term Liabilities'!$F$47</f>
        <v>#N/A</v>
      </c>
      <c r="F38" s="99">
        <v>2290000</v>
      </c>
      <c r="G38" s="1" t="s">
        <v>377</v>
      </c>
      <c r="H38" t="e">
        <f t="shared" si="2"/>
        <v>#N/A</v>
      </c>
      <c r="I38" t="str">
        <f t="shared" si="2"/>
        <v>Jun</v>
      </c>
      <c r="J38" t="str">
        <f t="shared" si="2"/>
        <v>FY25</v>
      </c>
      <c r="K38" t="str">
        <f t="shared" si="2"/>
        <v>FCCS_Other Data</v>
      </c>
      <c r="L38" t="str">
        <f t="shared" si="2"/>
        <v>FCCS_No Intercompany</v>
      </c>
      <c r="M38" t="str">
        <f t="shared" si="2"/>
        <v>No Custom1</v>
      </c>
      <c r="N38" t="str">
        <f t="shared" si="2"/>
        <v>No Custom2</v>
      </c>
      <c r="O38" t="str">
        <f t="shared" si="2"/>
        <v>No Custom3</v>
      </c>
      <c r="P38" s="96" t="s">
        <v>545</v>
      </c>
      <c r="Q38" t="str">
        <f t="shared" si="4"/>
        <v>Actual</v>
      </c>
      <c r="R38" t="str">
        <f t="shared" si="4"/>
        <v>FCCS_YTD_Input</v>
      </c>
      <c r="S38" t="str">
        <f t="shared" si="4"/>
        <v>No Custom4</v>
      </c>
      <c r="T38" t="str">
        <f t="shared" si="4"/>
        <v>FCCS_Entity Input</v>
      </c>
    </row>
    <row r="39" spans="2:20">
      <c r="B39" s="97" t="e">
        <f>[2]!HsDescription("FCC","Account#"&amp;F39&amp;"")</f>
        <v>#VALUE!</v>
      </c>
      <c r="C39" s="97" t="str">
        <f>+C35</f>
        <v>Adjustments</v>
      </c>
      <c r="D39" s="266" t="e">
        <f>[2]!HsSetValue(E39,"FCC","Scenario#"&amp;Q39&amp;";Years#"&amp;J39&amp;";Period#"&amp;I39&amp;";View#"&amp;R39&amp;";Entity#"&amp;H39&amp;";Data Source#"&amp;K39&amp;";Account#"&amp;F39&amp;";Intercompany#"&amp;L39&amp;";Movement#"&amp;P39&amp;";Consolidation#"&amp;T39&amp;";Custom1#"&amp;M39&amp;";Custom2#"&amp;N39&amp;";Custom3#"&amp;O39&amp;";Custom4#"&amp;S39&amp;"")</f>
        <v>#VALUE!</v>
      </c>
      <c r="E39" s="102">
        <f>+'Long Term Liabilities'!$G$47</f>
        <v>0</v>
      </c>
      <c r="F39" s="99">
        <v>2290000</v>
      </c>
      <c r="G39" s="1" t="s">
        <v>377</v>
      </c>
      <c r="H39" t="e">
        <f t="shared" si="2"/>
        <v>#N/A</v>
      </c>
      <c r="I39" t="str">
        <f t="shared" si="2"/>
        <v>Jun</v>
      </c>
      <c r="J39" t="str">
        <f t="shared" si="2"/>
        <v>FY25</v>
      </c>
      <c r="K39" t="str">
        <f t="shared" si="2"/>
        <v>FCCS_Other Data</v>
      </c>
      <c r="L39" t="str">
        <f t="shared" si="2"/>
        <v>FCCS_No Intercompany</v>
      </c>
      <c r="M39" t="str">
        <f t="shared" si="2"/>
        <v>No Custom1</v>
      </c>
      <c r="N39" t="str">
        <f t="shared" si="2"/>
        <v>No Custom2</v>
      </c>
      <c r="O39" t="str">
        <f t="shared" si="2"/>
        <v>No Custom3</v>
      </c>
      <c r="P39" s="96" t="s">
        <v>548</v>
      </c>
      <c r="Q39" t="str">
        <f t="shared" si="4"/>
        <v>Actual</v>
      </c>
      <c r="R39" t="str">
        <f t="shared" si="4"/>
        <v>FCCS_YTD_Input</v>
      </c>
      <c r="S39" t="str">
        <f t="shared" si="4"/>
        <v>No Custom4</v>
      </c>
      <c r="T39" t="str">
        <f t="shared" si="4"/>
        <v>FCCS_Entity Input</v>
      </c>
    </row>
    <row r="40" spans="2:20">
      <c r="B40" s="97" t="e">
        <f>[2]!HsDescription("FCC","Account#"&amp;F40&amp;"")</f>
        <v>#VALUE!</v>
      </c>
      <c r="C40" s="97" t="str">
        <f>+C36</f>
        <v>Additions</v>
      </c>
      <c r="D40" s="266" t="e">
        <f>[2]!HsSetValue(E40,"FCC","Scenario#"&amp;Q40&amp;";Years#"&amp;J40&amp;";Period#"&amp;I40&amp;";View#"&amp;R40&amp;";Entity#"&amp;H40&amp;";Data Source#"&amp;K40&amp;";Account#"&amp;F40&amp;";Intercompany#"&amp;L40&amp;";Movement#"&amp;P40&amp;";Consolidation#"&amp;T40&amp;";Custom1#"&amp;M40&amp;";Custom2#"&amp;N40&amp;";Custom3#"&amp;O40&amp;";Custom4#"&amp;S40&amp;"")</f>
        <v>#VALUE!</v>
      </c>
      <c r="E40" s="102">
        <f>+'Long Term Liabilities'!$H$47</f>
        <v>0</v>
      </c>
      <c r="F40" s="99">
        <f>+F39</f>
        <v>2290000</v>
      </c>
      <c r="G40" s="241" t="s">
        <v>377</v>
      </c>
      <c r="H40" t="e">
        <f t="shared" si="2"/>
        <v>#N/A</v>
      </c>
      <c r="I40" t="str">
        <f t="shared" si="2"/>
        <v>Jun</v>
      </c>
      <c r="J40" t="str">
        <f t="shared" si="2"/>
        <v>FY25</v>
      </c>
      <c r="K40" t="str">
        <f t="shared" si="2"/>
        <v>FCCS_Other Data</v>
      </c>
      <c r="L40" t="str">
        <f t="shared" si="2"/>
        <v>FCCS_No Intercompany</v>
      </c>
      <c r="M40" t="str">
        <f t="shared" si="2"/>
        <v>No Custom1</v>
      </c>
      <c r="N40" t="str">
        <f t="shared" si="2"/>
        <v>No Custom2</v>
      </c>
      <c r="O40" t="str">
        <f t="shared" si="2"/>
        <v>No Custom3</v>
      </c>
      <c r="P40" s="96" t="s">
        <v>546</v>
      </c>
      <c r="Q40" t="str">
        <f t="shared" si="4"/>
        <v>Actual</v>
      </c>
      <c r="R40" t="str">
        <f t="shared" si="4"/>
        <v>FCCS_YTD_Input</v>
      </c>
      <c r="S40" t="str">
        <f t="shared" si="4"/>
        <v>No Custom4</v>
      </c>
      <c r="T40" t="str">
        <f t="shared" si="4"/>
        <v>FCCS_Entity Input</v>
      </c>
    </row>
    <row r="41" spans="2:20">
      <c r="B41" s="97" t="e">
        <f>[2]!HsDescription("FCC","Account#"&amp;F41&amp;"")</f>
        <v>#VALUE!</v>
      </c>
      <c r="C41" s="97" t="str">
        <f>+C37</f>
        <v>Reductions</v>
      </c>
      <c r="D41" s="266" t="e">
        <f>[2]!HsSetValue(E41,"FCC","Scenario#"&amp;Q41&amp;";Years#"&amp;J41&amp;";Period#"&amp;I41&amp;";View#"&amp;R41&amp;";Entity#"&amp;H41&amp;";Data Source#"&amp;K41&amp;";Account#"&amp;F41&amp;";Intercompany#"&amp;L41&amp;";Movement#"&amp;P41&amp;";Consolidation#"&amp;T41&amp;";Custom1#"&amp;M41&amp;";Custom2#"&amp;N41&amp;";Custom3#"&amp;O41&amp;";Custom4#"&amp;S41&amp;"")</f>
        <v>#VALUE!</v>
      </c>
      <c r="E41" s="102">
        <f>+'Long Term Liabilities'!$I$47</f>
        <v>0</v>
      </c>
      <c r="F41" s="99">
        <f>+F40</f>
        <v>2290000</v>
      </c>
      <c r="G41" s="241" t="s">
        <v>377</v>
      </c>
      <c r="H41" t="e">
        <f t="shared" si="2"/>
        <v>#N/A</v>
      </c>
      <c r="I41" t="str">
        <f t="shared" si="2"/>
        <v>Jun</v>
      </c>
      <c r="J41" t="str">
        <f t="shared" si="2"/>
        <v>FY25</v>
      </c>
      <c r="K41" t="str">
        <f t="shared" si="2"/>
        <v>FCCS_Other Data</v>
      </c>
      <c r="L41" t="str">
        <f t="shared" si="2"/>
        <v>FCCS_No Intercompany</v>
      </c>
      <c r="M41" t="str">
        <f t="shared" si="2"/>
        <v>No Custom1</v>
      </c>
      <c r="N41" t="str">
        <f t="shared" si="2"/>
        <v>No Custom2</v>
      </c>
      <c r="O41" t="str">
        <f t="shared" si="2"/>
        <v>No Custom3</v>
      </c>
      <c r="P41" s="96" t="s">
        <v>547</v>
      </c>
      <c r="Q41" t="str">
        <f t="shared" si="4"/>
        <v>Actual</v>
      </c>
      <c r="R41" t="str">
        <f t="shared" si="4"/>
        <v>FCCS_YTD_Input</v>
      </c>
      <c r="S41" t="str">
        <f t="shared" si="4"/>
        <v>No Custom4</v>
      </c>
      <c r="T41" t="str">
        <f t="shared" si="4"/>
        <v>FCCS_Entity Input</v>
      </c>
    </row>
  </sheetData>
  <sheetProtection algorithmName="SHA-512" hashValue="8W20ssi7+y1Ux+q0TqB/HgeicaMrwddmfLifGHaqX12cc096OFkhnKIH6snnb2rdqQfE+KyMMO8VUiV8xDDL7g==" saltValue="Qi0YGwvXA7WitQUTK1XWbg==" spinCount="100000" sheet="1" formatCells="0" formatColumns="0" formatRows="0" insertColumns="0" insertRows="0"/>
  <autoFilter ref="B1:S41" xr:uid="{7F0610AB-4A02-4870-801A-66F9F348A9F6}"/>
  <conditionalFormatting sqref="G1">
    <cfRule type="expression" priority="4">
      <formula>CELL("protect", INDIRECT(ADDRESS(ROW(),COLUMN())))=1</formula>
    </cfRule>
  </conditionalFormatting>
  <conditionalFormatting sqref="I2:O2">
    <cfRule type="expression" priority="2">
      <formula>CELL("protect", INDIRECT(ADDRESS(ROW(),COLUMN())))=1</formula>
    </cfRule>
  </conditionalFormatting>
  <conditionalFormatting sqref="I1:T1">
    <cfRule type="expression" priority="3">
      <formula>CELL("protect", INDIRECT(ADDRESS(ROW(),COLUMN())))=1</formula>
    </cfRule>
  </conditionalFormatting>
  <conditionalFormatting sqref="Q2:T2">
    <cfRule type="expression" priority="1">
      <formula>CELL("protect", INDIRECT(ADDRESS(ROW(),COLUMN())))=1</formula>
    </cfRule>
  </conditionalFormatting>
  <dataValidations count="1">
    <dataValidation type="list" allowBlank="1" showInputMessage="1" showErrorMessage="1" sqref="DE120" xr:uid="{37B0B5C3-00B8-4BDB-B5FD-90F7834A3EA1}">
      <formula1>#REF!</formula1>
    </dataValidation>
  </dataValidations>
  <printOptions gridLines="1"/>
  <pageMargins left="0.25" right="0.25" top="0.76" bottom="0.75" header="0.3" footer="0.3"/>
  <pageSetup scale="41" orientation="landscape" r:id="rId1"/>
  <headerFooter>
    <oddFooter>&amp;L&amp;"Times New Roman,Italic"&amp;9&amp;Z&amp;F  &amp;A&amp;R&amp;"Times New Roman,Italic"&amp;9&amp;D&amp;T</oddFooter>
  </headerFooter>
  <customProperties>
    <customPr name="FUNCTIONCACHE" r:id="rId2"/>
    <customPr name="SheetOptions" r:id="rId3"/>
  </customProperties>
  <ignoredErrors>
    <ignoredError sqref="H26:H41 H2:H21"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3ADE0480D34774EBA5D3697FC66AFE2" ma:contentTypeVersion="7" ma:contentTypeDescription="Create a new document." ma:contentTypeScope="" ma:versionID="5fa7e4d9e32d34ba067437b008f2dcab">
  <xsd:schema xmlns:xsd="http://www.w3.org/2001/XMLSchema" xmlns:xs="http://www.w3.org/2001/XMLSchema" xmlns:p="http://schemas.microsoft.com/office/2006/metadata/properties" xmlns:ns2="007ad192-e014-4558-84ba-7fb8a68504d6" targetNamespace="http://schemas.microsoft.com/office/2006/metadata/properties" ma:root="true" ma:fieldsID="1e0bbd3be10d478d44669f88eda29fe0" ns2:_="">
    <xsd:import namespace="007ad192-e014-4558-84ba-7fb8a68504d6"/>
    <xsd:element name="properties">
      <xsd:complexType>
        <xsd:sequence>
          <xsd:element name="documentManagement">
            <xsd:complexType>
              <xsd:all>
                <xsd:element ref="ns2:MediaServiceMetadata" minOccurs="0"/>
                <xsd:element ref="ns2:MediaServiceFastMetadata" minOccurs="0"/>
                <xsd:element ref="ns2:Ready2Publis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7ad192-e014-4558-84ba-7fb8a68504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Ready2Publish" ma:index="10" nillable="true" ma:displayName="Ready" ma:default="0" ma:format="Dropdown" ma:internalName="Ready2Publish">
      <xsd:simpleType>
        <xsd:restriction base="dms:Boolean"/>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Ready2Publish xmlns="007ad192-e014-4558-84ba-7fb8a68504d6">true</Ready2Publish>
  </documentManagement>
</p:properties>
</file>

<file path=customXml/itemProps1.xml><?xml version="1.0" encoding="utf-8"?>
<ds:datastoreItem xmlns:ds="http://schemas.openxmlformats.org/officeDocument/2006/customXml" ds:itemID="{9C12A0C3-64F8-45A7-9E7B-2FF7DCE4CDF8}">
  <ds:schemaRefs>
    <ds:schemaRef ds:uri="http://schemas.microsoft.com/sharepoint/v3/contenttype/forms"/>
  </ds:schemaRefs>
</ds:datastoreItem>
</file>

<file path=customXml/itemProps2.xml><?xml version="1.0" encoding="utf-8"?>
<ds:datastoreItem xmlns:ds="http://schemas.openxmlformats.org/officeDocument/2006/customXml" ds:itemID="{DBB18D83-6AA0-4CFB-A24C-961C31C325F8}"/>
</file>

<file path=customXml/itemProps3.xml><?xml version="1.0" encoding="utf-8"?>
<ds:datastoreItem xmlns:ds="http://schemas.openxmlformats.org/officeDocument/2006/customXml" ds:itemID="{79ABA62B-311F-45F6-A8DC-C90C9D40EC82}">
  <ds:schemaRefs>
    <ds:schemaRef ds:uri="http://schemas.microsoft.com/office/2006/metadata/properties"/>
    <ds:schemaRef ds:uri="http://schemas.microsoft.com/office/infopath/2007/PartnerControls"/>
    <ds:schemaRef ds:uri="cf54edaa-59c1-413d-8688-8c813521b403"/>
    <ds:schemaRef ds:uri="021c1d16-4104-4e89-abfd-86694bb84ae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18</vt:i4>
      </vt:variant>
    </vt:vector>
  </HeadingPairs>
  <TitlesOfParts>
    <vt:vector size="29" baseType="lpstr">
      <vt:lpstr>Checklist</vt:lpstr>
      <vt:lpstr>Instructions</vt:lpstr>
      <vt:lpstr>Long Term Liabilities</vt:lpstr>
      <vt:lpstr>Debt Service Schedule</vt:lpstr>
      <vt:lpstr>Significant Commit - General</vt:lpstr>
      <vt:lpstr>Significant Commit - Specific</vt:lpstr>
      <vt:lpstr>beg bal</vt:lpstr>
      <vt:lpstr>beg bal linked</vt:lpstr>
      <vt:lpstr>FCC-data</vt:lpstr>
      <vt:lpstr>FCC-date and NA </vt:lpstr>
      <vt:lpstr>Entity List 6.30.2025</vt:lpstr>
      <vt:lpstr>BU</vt:lpstr>
      <vt:lpstr>Entity1</vt:lpstr>
      <vt:lpstr>Entity2</vt:lpstr>
      <vt:lpstr>Entity3</vt:lpstr>
      <vt:lpstr>NA</vt:lpstr>
      <vt:lpstr>'beg bal'!Print_Area</vt:lpstr>
      <vt:lpstr>'beg bal linked'!Print_Area</vt:lpstr>
      <vt:lpstr>Checklist!Print_Area</vt:lpstr>
      <vt:lpstr>'Debt Service Schedule'!Print_Area</vt:lpstr>
      <vt:lpstr>Instructions!Print_Area</vt:lpstr>
      <vt:lpstr>'Long Term Liabilities'!Print_Area</vt:lpstr>
      <vt:lpstr>'Significant Commit - General'!Print_Area</vt:lpstr>
      <vt:lpstr>'Significant Commit - Specific'!Print_Area</vt:lpstr>
      <vt:lpstr>Checklist!Print_Titles</vt:lpstr>
      <vt:lpstr>'Debt Service Schedule'!Print_Titles</vt:lpstr>
      <vt:lpstr>'Entity List 6.30.2025'!Print_Titles</vt:lpstr>
      <vt:lpstr>Instructions!Print_Titles</vt:lpstr>
      <vt:lpstr>YN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Gateway 2000 Customer</dc:creator>
  <cp:lastModifiedBy>Coleman, Renita</cp:lastModifiedBy>
  <cp:lastPrinted>2025-06-26T18:31:54Z</cp:lastPrinted>
  <dcterms:created xsi:type="dcterms:W3CDTF">1997-08-15T13:57:23Z</dcterms:created>
  <dcterms:modified xsi:type="dcterms:W3CDTF">2025-06-30T16:07:59Z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0x01010023ADE0480D34774EBA5D3697FC66AFE2</vt:lpwstr>
  </property>
  <property fmtid="{D5CDD505-2E9C-101B-9397-08002B2CF9AE}" pid="5" name="MediaServiceImageTags">
    <vt:lpwstr/>
  </property>
</Properties>
</file>